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12120" tabRatio="429"/>
  </bookViews>
  <sheets>
    <sheet name="ROZPOČET" sheetId="1" r:id="rId1"/>
  </sheets>
  <definedNames>
    <definedName name="__xlnm.Print_Area_1">ROZPOČET!$A$54:$G$266</definedName>
    <definedName name="Excel_BuiltIn_Print_Area_1_1">ROZPOČET!$A$54:$G$266</definedName>
    <definedName name="Excel_BuiltIn_Print_Area_1_1_1">ROZPOČET!$A$54:$G$267</definedName>
    <definedName name="Excel_BuiltIn_Print_Area_1_1_1_1">ROZPOČET!$A$115:$G$267</definedName>
    <definedName name="Excel_BuiltIn_Print_Area_2">"#REF!"</definedName>
    <definedName name="Excel_BuiltIn_Print_Area_2_1">"#REF!"</definedName>
    <definedName name="_xlnm.Print_Area" localSheetId="0">ROZPOČET!$A$1:$G$267</definedName>
  </definedNames>
  <calcPr calcId="125725"/>
</workbook>
</file>

<file path=xl/calcChain.xml><?xml version="1.0" encoding="utf-8"?>
<calcChain xmlns="http://schemas.openxmlformats.org/spreadsheetml/2006/main">
  <c r="G140" i="1"/>
  <c r="G142" s="1"/>
  <c r="G141"/>
  <c r="G139"/>
  <c r="G128"/>
  <c r="G129"/>
  <c r="G130"/>
  <c r="G127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36"/>
  <c r="G239"/>
  <c r="E238"/>
  <c r="G238" s="1"/>
  <c r="G237"/>
  <c r="G223"/>
  <c r="G224"/>
  <c r="G225"/>
  <c r="G226"/>
  <c r="G227"/>
  <c r="G228"/>
  <c r="G229"/>
  <c r="G230"/>
  <c r="G231"/>
  <c r="G222"/>
  <c r="G215"/>
  <c r="G212"/>
  <c r="E211"/>
  <c r="G211" s="1"/>
  <c r="E208"/>
  <c r="G208" s="1"/>
  <c r="G209"/>
  <c r="G191"/>
  <c r="G169"/>
  <c r="G170"/>
  <c r="G184"/>
  <c r="G136"/>
  <c r="G137"/>
  <c r="G138"/>
  <c r="G151"/>
  <c r="G162"/>
  <c r="E163"/>
  <c r="G163" s="1"/>
  <c r="E160"/>
  <c r="G160" s="1"/>
  <c r="G257" l="1"/>
  <c r="G232"/>
  <c r="G210"/>
  <c r="G213" s="1"/>
  <c r="E161"/>
  <c r="G161" s="1"/>
  <c r="G258" l="1"/>
  <c r="G121" l="1"/>
  <c r="G120"/>
  <c r="G110"/>
  <c r="G111"/>
  <c r="G112"/>
  <c r="G113"/>
  <c r="G109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84"/>
  <c r="G78"/>
  <c r="G79"/>
  <c r="G77"/>
  <c r="G70"/>
  <c r="G71"/>
  <c r="G72"/>
  <c r="G73"/>
  <c r="G74"/>
  <c r="G69"/>
  <c r="G60"/>
  <c r="G61"/>
  <c r="G62"/>
  <c r="G63"/>
  <c r="G64"/>
  <c r="G65"/>
  <c r="G66"/>
  <c r="G59"/>
  <c r="G105" l="1"/>
  <c r="G80"/>
  <c r="G114"/>
  <c r="G131"/>
  <c r="G67"/>
  <c r="G75"/>
  <c r="E114"/>
  <c r="E135" s="1"/>
  <c r="G135" s="1"/>
  <c r="E105"/>
  <c r="E133" s="1"/>
  <c r="G133" s="1"/>
  <c r="E80"/>
  <c r="E148" s="1"/>
  <c r="G148" s="1"/>
  <c r="E75"/>
  <c r="E67"/>
  <c r="E168" s="1"/>
  <c r="G168" s="1"/>
  <c r="E153" l="1"/>
  <c r="G153" s="1"/>
  <c r="E159"/>
  <c r="G159" s="1"/>
  <c r="E156"/>
  <c r="G156" s="1"/>
  <c r="G115"/>
  <c r="E146"/>
  <c r="G146" s="1"/>
  <c r="E147"/>
  <c r="G147" s="1"/>
  <c r="E150"/>
  <c r="G150" s="1"/>
  <c r="E155" l="1"/>
  <c r="E158"/>
  <c r="E152"/>
  <c r="G152" s="1"/>
  <c r="E149"/>
  <c r="G149" s="1"/>
  <c r="E171"/>
  <c r="G171" s="1"/>
  <c r="E122"/>
  <c r="G122" s="1"/>
  <c r="E154" l="1"/>
  <c r="G154" s="1"/>
  <c r="G155"/>
  <c r="E157"/>
  <c r="G157" s="1"/>
  <c r="G158"/>
  <c r="G164" l="1"/>
  <c r="G216"/>
  <c r="F263" l="1"/>
  <c r="E196"/>
  <c r="G196" s="1"/>
  <c r="E183"/>
  <c r="G183" s="1"/>
  <c r="E174"/>
  <c r="G174" s="1"/>
  <c r="E192"/>
  <c r="G192" s="1"/>
  <c r="E193"/>
  <c r="G193" s="1"/>
  <c r="E194"/>
  <c r="G194" s="1"/>
  <c r="E195"/>
  <c r="G195" s="1"/>
  <c r="E197"/>
  <c r="G197" s="1"/>
  <c r="E199"/>
  <c r="G199" s="1"/>
  <c r="E200"/>
  <c r="G200" s="1"/>
  <c r="E201"/>
  <c r="E123"/>
  <c r="G123" s="1"/>
  <c r="E124"/>
  <c r="G124" s="1"/>
  <c r="E178"/>
  <c r="G178" s="1"/>
  <c r="E202" l="1"/>
  <c r="G202" s="1"/>
  <c r="G201"/>
  <c r="E204"/>
  <c r="E179"/>
  <c r="G179" s="1"/>
  <c r="E180"/>
  <c r="G180" s="1"/>
  <c r="E198"/>
  <c r="G198" s="1"/>
  <c r="E205"/>
  <c r="G205" s="1"/>
  <c r="G125"/>
  <c r="E173"/>
  <c r="G173" s="1"/>
  <c r="E185"/>
  <c r="G185" s="1"/>
  <c r="E177"/>
  <c r="G177" s="1"/>
  <c r="E181"/>
  <c r="G181" s="1"/>
  <c r="E172"/>
  <c r="G172" s="1"/>
  <c r="E176"/>
  <c r="G176" s="1"/>
  <c r="E186"/>
  <c r="G186" s="1"/>
  <c r="G263"/>
  <c r="E203" l="1"/>
  <c r="G203" s="1"/>
  <c r="G206" s="1"/>
  <c r="G204"/>
  <c r="F265"/>
  <c r="G265" s="1"/>
  <c r="E134"/>
  <c r="G134" s="1"/>
  <c r="E182"/>
  <c r="G182" s="1"/>
  <c r="E175"/>
  <c r="G175" s="1"/>
  <c r="G187" s="1"/>
  <c r="G217" l="1"/>
  <c r="F264" l="1"/>
  <c r="F266" l="1"/>
  <c r="G266" s="1"/>
  <c r="G264"/>
</calcChain>
</file>

<file path=xl/sharedStrings.xml><?xml version="1.0" encoding="utf-8"?>
<sst xmlns="http://schemas.openxmlformats.org/spreadsheetml/2006/main" count="554" uniqueCount="282">
  <si>
    <t>Náklady za rostlinný materiál</t>
  </si>
  <si>
    <t>latinský název</t>
  </si>
  <si>
    <t>český název</t>
  </si>
  <si>
    <t>výsadbová velikost</t>
  </si>
  <si>
    <t>cena za kus</t>
  </si>
  <si>
    <t xml:space="preserve">Stromy alejového typu s balem </t>
  </si>
  <si>
    <t xml:space="preserve">Stromy alejového typu s balem – celkem </t>
  </si>
  <si>
    <t>Celkem za rostlinný materiál bez DPH</t>
  </si>
  <si>
    <t>levandule lékařská</t>
  </si>
  <si>
    <t>počet</t>
  </si>
  <si>
    <t>ks</t>
  </si>
  <si>
    <t>m2</t>
  </si>
  <si>
    <t>m3</t>
  </si>
  <si>
    <t>kg</t>
  </si>
  <si>
    <t>Výsadba alejového stromu s balem</t>
  </si>
  <si>
    <t xml:space="preserve">Založení trávníku zahradnickým způsobem včetně ceny osiva a první seče </t>
  </si>
  <si>
    <t xml:space="preserve">Založení trávníku zahradnickým způsobem včetně ceny osiva – celkem </t>
  </si>
  <si>
    <t>Hnojení půdy nebo trávníku v rovině nebo ve svahu 1:5 umělým hnojivem na široko</t>
  </si>
  <si>
    <t>t</t>
  </si>
  <si>
    <t>Položení mulčovací textílie proti prorůstnání plevelů kolem vysázených rostlin v rovině nebo na svahu 1:5</t>
  </si>
  <si>
    <t>Mulčování vysazených rostlin mulčovací kůrou, tloušťky do 100 mm na rovině nebo svahu do 1:5</t>
  </si>
  <si>
    <t>Výsadba dřeviny s balem do předem vyhloubené jamky se zalitím v rovině nebo ve svahu 1:5 při průměru balu přes 600 do 800 mm</t>
  </si>
  <si>
    <t>Zhotovení obalu kmene z rákosové nebo kokosové rohože v jedné vrstvě v rovině nebo na svahu do 1:5</t>
  </si>
  <si>
    <t>R</t>
  </si>
  <si>
    <t>specifikace</t>
  </si>
  <si>
    <t>184 91-1421</t>
  </si>
  <si>
    <t>184 50-1141</t>
  </si>
  <si>
    <t>185 80-2113</t>
  </si>
  <si>
    <t>Chemické odplevelení půdy před založením kultury, trávníku nebo zpevněných ploch o výměře přes 20 m2 v rovině nebo na svahu 1:5 postřikem na široko</t>
  </si>
  <si>
    <t>183 40-3153</t>
  </si>
  <si>
    <t>184 10-2116</t>
  </si>
  <si>
    <t>184 91-1311</t>
  </si>
  <si>
    <t>185 80-2114</t>
  </si>
  <si>
    <t>l</t>
  </si>
  <si>
    <t>183 10-1222</t>
  </si>
  <si>
    <t>Hloubení jamek pro vysazování rostlin v zemině 1 až 4 s výměnou půdy na 50 % v rovině nebo na svahu do 1:5, objemu přes 1,00 m3 do 2,00 m3</t>
  </si>
  <si>
    <t>184 21-5132</t>
  </si>
  <si>
    <t>Ukotvení dřeviny třemi kůly, délky přes 1 do 2 m průměru do 100 mm</t>
  </si>
  <si>
    <t>R E K A P I T U L A C E</t>
  </si>
  <si>
    <t>184 80-2111</t>
  </si>
  <si>
    <t>Dodání kůlů délky 2500 mm, průměru 60 mm (3 ks k jedné dřevině), vč. ceny dopravy materiálu</t>
  </si>
  <si>
    <t>Dodání příčníků délky 500 mm, průměru 60 mm (3 ks k jedné dřevině), vč. ceny dopravy materiálu</t>
  </si>
  <si>
    <t>Dodání úvazku (3 ks k jedné dřevině) , vč. ceny dopravy materiálu</t>
  </si>
  <si>
    <t>Dodávka kokosové rohože na zhotovení obalu kmene, vč. ceny dopravy materiálu</t>
  </si>
  <si>
    <t xml:space="preserve">Výsadba kontejnerového keře </t>
  </si>
  <si>
    <t>184 21-5412</t>
  </si>
  <si>
    <t>Zhotovení závlahové mísy u soliterních dřevin v rovině nebo na svahu do 1:5, o průměru mísy přes 0,5 do 1 m</t>
  </si>
  <si>
    <t>111 15-1121</t>
  </si>
  <si>
    <t>111 11-1411</t>
  </si>
  <si>
    <t xml:space="preserve">Obdělávání půdy hrabáním v rovině  nebo na svahu do 1:5 </t>
  </si>
  <si>
    <t>Hloubení jamek pro vysazování rostlin v zemině 1 až 4 s výměnou půdy na 50 % v rovině nebo na svahu do 1:5, objemu přes 0,01 do 0,02 m3</t>
  </si>
  <si>
    <t>184 10-2111</t>
  </si>
  <si>
    <t>Výsadba dřeviny s balem do předem vyhloubené jamky se zalitím v rovině nebo na svahu do 1:5, při průměru balu přes  100 mm do 200 mm</t>
  </si>
  <si>
    <t>181 11-4711</t>
  </si>
  <si>
    <t>183 40-3114</t>
  </si>
  <si>
    <t>Obdělání půdy kultivátorováním, v rovině nebo na svahu do 1:5</t>
  </si>
  <si>
    <t xml:space="preserve">Dovoz materiálu do 20 km na místo </t>
  </si>
  <si>
    <t>181 11-1111</t>
  </si>
  <si>
    <t>Plošná úprava terénu v zemině tř. 1 až 4 s urovnáním povrchu bez doplnění ornice souvislé plochy do 500 m2 při nerovnostech terénu přes +/- 50 do +/- 100 mm v rovině nebo ve svahu do 1:5</t>
  </si>
  <si>
    <t>181 30-1101</t>
  </si>
  <si>
    <t>Rozprostření a urovnání ornice v rovině nebo  ve svahu sklonu do 1:5, do 500 m2, tl. vrstvy do 100 mm</t>
  </si>
  <si>
    <t>Pokosení trávníku při souvislé ploše do 1 000 m2 parkového v rovině nebo svahu do 1:5, 3x</t>
  </si>
  <si>
    <t>Odstranění stařiny ze souvislé plochy do 100 m2 v rovině nebo ve svahu do 1:5</t>
  </si>
  <si>
    <t>Dodávka mulčovací kůry tl. vrstvy 0,1 m, vč. ceny dopravy materiálu</t>
  </si>
  <si>
    <t xml:space="preserve">Dodání travního osiva (Parková směs) při výsevku 250 kg/ha </t>
  </si>
  <si>
    <t>Trávníkové hnojivo 30 g/m2, vč. ceny dopravy materiálu</t>
  </si>
  <si>
    <t>Pěstební substrát 0,01 m3 / 1 ks, včetně ceny dopravy materiálu</t>
  </si>
  <si>
    <t xml:space="preserve">Nižší keře a půdopokryvné rostliny </t>
  </si>
  <si>
    <t>Pěstební substrát 1,0 m3 / 1 ks, včetně ceny dopravy materiálu</t>
  </si>
  <si>
    <t>počet kusů</t>
  </si>
  <si>
    <t>cena celkem bez DPH</t>
  </si>
  <si>
    <t>183 11-1214</t>
  </si>
  <si>
    <t>Založení trávníku na půdě předem připravené plochy do 1000 m2 výsevem včetně utažení parkového v rovině nebo na svahu do 1:5</t>
  </si>
  <si>
    <t>181 41-1131</t>
  </si>
  <si>
    <t>184 85-2312</t>
  </si>
  <si>
    <t>* Hnojení půdy nebo trávníku v rovině nebo ve svahu 1:5 umělým hnojivem s rozdělením k jednotlivým rostlinám</t>
  </si>
  <si>
    <t>** Hnojení půdy nebo trávníku v rovině nebo ve svahu 1:5 umělým hnojivem s rozdělením k jednotlivým rostlinám</t>
  </si>
  <si>
    <t>Hnojení tabletovým hnojivem s obsahem ureaformu hořčíku a stopových prvků  vč. Dodávky (1 ks tablet / nižší keř nebo půdopokryvná rostlina), vč. ceny dopravy materiálu</t>
  </si>
  <si>
    <t>Hnojení tabletovým hnojivem s obsahem ureaformu hořčíku a stopových prvků  vč. Dodávky (5 ks tablet / strom), vč. ceny dopravy materiálu</t>
  </si>
  <si>
    <t>Absorbční prostředek - práškový koncentrát  v dávce 10 g ke každému nižšímu keři nebo  půdopokryvné rostlině, vč. ceny dopravy materiálu</t>
  </si>
  <si>
    <t>Absorbční prostředek - práškový koncentrát  v dávce 100 g ke každému stromu</t>
  </si>
  <si>
    <t>Dodávka totální herbicid v dávce  0,0008 l/m2 , vč. ceny dopravy materiálu</t>
  </si>
  <si>
    <t xml:space="preserve">Řez stromů prováděný lezeckou technikou výchovný alejových stromů přes 4 m do 6 m </t>
  </si>
  <si>
    <t>Vytyčení rozmístění rostlin na záhony</t>
  </si>
  <si>
    <t>Vytyčení výsadeb stromů</t>
  </si>
  <si>
    <r>
      <t xml:space="preserve">Dodávka mulčovací textílie proti prorůstnání plevelů </t>
    </r>
    <r>
      <rPr>
        <sz val="10"/>
        <rFont val="Arial"/>
        <family val="2"/>
        <charset val="238"/>
      </rPr>
      <t xml:space="preserve">+ 5 % </t>
    </r>
    <r>
      <rPr>
        <sz val="10"/>
        <color indexed="8"/>
        <rFont val="Arial"/>
        <family val="2"/>
        <charset val="238"/>
      </rPr>
      <t>překrytí, vč. ceny dopravy materiálu</t>
    </r>
  </si>
  <si>
    <t>184 21-5432</t>
  </si>
  <si>
    <t>Zhotovení závlahové mísy u soliterních dřevin v rovině nebo na svahu přes 1:2 do 1:1, o průměru mísy přes 0,5 do 1 m</t>
  </si>
  <si>
    <t>Odstranění kamene z pozemku sebráním kamene, hmotnosti jednotlivě do 15 kg</t>
  </si>
  <si>
    <t>Vytyčení záhonů v prostoru</t>
  </si>
  <si>
    <t>Nižší keře a půdopokryvné rostliny - celkem</t>
  </si>
  <si>
    <t>Náklady za práce - sadové úpravy - celkem bez DPH</t>
  </si>
  <si>
    <t>bez DPH</t>
  </si>
  <si>
    <t>s DPH</t>
  </si>
  <si>
    <t>Rostlinný materiál</t>
  </si>
  <si>
    <t>Náklady za práce - sadové úpravy</t>
  </si>
  <si>
    <t xml:space="preserve">Celková cena </t>
  </si>
  <si>
    <t>183 21-1312</t>
  </si>
  <si>
    <t>Výsadba květin do připravené půdy se zalitím, trvalek</t>
  </si>
  <si>
    <t>Dodávka mulčovací kůry tl. vrstvy 0,1 m, vč. dopravy</t>
  </si>
  <si>
    <t>185 85-1121</t>
  </si>
  <si>
    <t>Dovoz vody pro zálivku rostlin na vzdálenost do 1000 m</t>
  </si>
  <si>
    <t>Trvalky</t>
  </si>
  <si>
    <t>Trvalky - celkem</t>
  </si>
  <si>
    <t>Příprava záhonů - keřové výsadby</t>
  </si>
  <si>
    <t xml:space="preserve">Příprava záhonů  - keřové výsadby – celkem </t>
  </si>
  <si>
    <t>Mobiliář</t>
  </si>
  <si>
    <t>Založení záhonů cibulovin strojovou výsadbou</t>
  </si>
  <si>
    <t xml:space="preserve">Založení záhonů cibulovin strojovou výsadbou – celkem </t>
  </si>
  <si>
    <r>
      <t xml:space="preserve">Trávníkový pěstební substrát </t>
    </r>
    <r>
      <rPr>
        <sz val="10"/>
        <rFont val="Arial"/>
        <family val="2"/>
        <charset val="238"/>
      </rPr>
      <t>tl. vrstvy 0,05 m, vč. dopravy materiálu</t>
    </r>
  </si>
  <si>
    <t>Lavička parková - materiál a doprava</t>
  </si>
  <si>
    <t>Herní prvek - materiál a doprava</t>
  </si>
  <si>
    <t>Lavička parková - montáž a kotvení</t>
  </si>
  <si>
    <t>Herní prvek  - montáž a kotvení</t>
  </si>
  <si>
    <t>Příprava pro smíšený trvalkový záhon</t>
  </si>
  <si>
    <t xml:space="preserve">Příprava pro smíšený trvalkový záhon – celkem </t>
  </si>
  <si>
    <t>Cibule</t>
  </si>
  <si>
    <t>Cibule - celkem</t>
  </si>
  <si>
    <t>Vytyčení rozmístění rostlin na záhony - trvalky</t>
  </si>
  <si>
    <t>Výsadba květin do připravené půdy se zalitím, cibulí nebo hlíz</t>
  </si>
  <si>
    <t>Odpadkový koš - materiál a doprava</t>
  </si>
  <si>
    <t>Odpadkový koš - montáž a kotvení</t>
  </si>
  <si>
    <t>Posilovací prvek Žebřík - materiál a doprava</t>
  </si>
  <si>
    <t>Posilovací prvek Žebřík - montáž a instalace</t>
  </si>
  <si>
    <t>Posilovací prvek Žebřík - výkop a betonáž</t>
  </si>
  <si>
    <t>Posilovací prvek Pohyblivá kladina - materiál a doprava</t>
  </si>
  <si>
    <t>Posilovací prvek Pohyblivá kladina - montáž a instalace</t>
  </si>
  <si>
    <t>Posilovací prvek Pohyblivá kladina - výkop a betonáž</t>
  </si>
  <si>
    <t>Posilovací prvek Bradla - montáž a instalace</t>
  </si>
  <si>
    <t>Posilovací prvek Bradla - materiál a doprava</t>
  </si>
  <si>
    <t>Posilovací prvek Bradla - výkop a betonáž</t>
  </si>
  <si>
    <t>Posilovací prvek Zubatá kladina - materiál a doprava</t>
  </si>
  <si>
    <t>Herní prvek  - příprava pro dopadovou plochu (rozebrání stávající dlažby ze štípaného kamene, odvoz na skládku)</t>
  </si>
  <si>
    <t>Posilovací prvek Zubatá kladina - montáž a instalace</t>
  </si>
  <si>
    <t>Posilovací prvek Zubatá kladina - výkop a betonáž</t>
  </si>
  <si>
    <t>Mobiliář a doplňkové prvky</t>
  </si>
  <si>
    <t>Mobiliář - celkem</t>
  </si>
  <si>
    <t>Herní prvky a venkovní posilovna</t>
  </si>
  <si>
    <t>Herní prvky a venkovní posilovna - celkem</t>
  </si>
  <si>
    <t>Masivní půlkruhová lavice - výroba na zakázku</t>
  </si>
  <si>
    <t>Informační tabule - materiál a doprava</t>
  </si>
  <si>
    <t>Informační tabule - montáž a kotvení</t>
  </si>
  <si>
    <t>Mobiliář a doplňkové prvky - celkem</t>
  </si>
  <si>
    <t xml:space="preserve">Náklady za práce - sadové úpravy </t>
  </si>
  <si>
    <t>Demontáž a likvidace stávajících laviček</t>
  </si>
  <si>
    <t>Posilovací prvek Trojskok - materiál a doprava</t>
  </si>
  <si>
    <t>Posilovací prvek Trojskok - montáž a instalace</t>
  </si>
  <si>
    <t>Posilovací prvek Trojskok - výkop a betonáž</t>
  </si>
  <si>
    <t>Držák na papírové pytlíky - montáž a kotvení</t>
  </si>
  <si>
    <t>Držák na papírové pytlíky - materiál a doprava</t>
  </si>
  <si>
    <t xml:space="preserve">Ailanthus altissima </t>
  </si>
  <si>
    <t>pajasan žláznatý</t>
  </si>
  <si>
    <t>ok 12-14</t>
  </si>
  <si>
    <t xml:space="preserve">Corylus colurna </t>
  </si>
  <si>
    <t>líska turecká</t>
  </si>
  <si>
    <t>Fagus sylvatica</t>
  </si>
  <si>
    <t>buk lesní</t>
  </si>
  <si>
    <t>Fagus sylvatica 'Atropunicea'</t>
  </si>
  <si>
    <t xml:space="preserve">Gleditsia triacanthos f. inermis </t>
  </si>
  <si>
    <t>dřezovec trojtrnný</t>
  </si>
  <si>
    <t>Malus x moerlandsii 'Profusion'</t>
  </si>
  <si>
    <t>jabloň Moerlandsova</t>
  </si>
  <si>
    <t>Malus zumiana 'Golden Hornet'</t>
  </si>
  <si>
    <t>jabloň zumova</t>
  </si>
  <si>
    <t xml:space="preserve">Prunus avium 'Plena' </t>
  </si>
  <si>
    <t>třešeň ptačí</t>
  </si>
  <si>
    <t>Cotoneaster dammeri</t>
  </si>
  <si>
    <t>skalník Dammerův</t>
  </si>
  <si>
    <t>Hypericum calycinum</t>
  </si>
  <si>
    <t>třezalka kalíškatá</t>
  </si>
  <si>
    <t>Lonicera pileata</t>
  </si>
  <si>
    <t>zimolez kloboukatý</t>
  </si>
  <si>
    <t xml:space="preserve">Stephanandra incisa 'Crispa' </t>
  </si>
  <si>
    <t>korunatka klaná</t>
  </si>
  <si>
    <t>Symphoricarpos x chenaultii 'Hancock'</t>
  </si>
  <si>
    <t>pámelník Chenaultův</t>
  </si>
  <si>
    <t>Hedera helix</t>
  </si>
  <si>
    <t>břečťan popínavý</t>
  </si>
  <si>
    <t>10 - 20</t>
  </si>
  <si>
    <t>20 - 30</t>
  </si>
  <si>
    <t>Physocarpus opulifolius 'Diabolo'</t>
  </si>
  <si>
    <t>tavola kalinolistá</t>
  </si>
  <si>
    <t>Rhododendron bílookvětý do 2 m</t>
  </si>
  <si>
    <t xml:space="preserve">pěnišník </t>
  </si>
  <si>
    <t>Rhododendron červenokvětý do 2 m</t>
  </si>
  <si>
    <t>60 - 80</t>
  </si>
  <si>
    <t>Vyšší keře</t>
  </si>
  <si>
    <t>Vyšší keře - celkem</t>
  </si>
  <si>
    <t>Epimedium grandiflorum 'Lilafee'</t>
  </si>
  <si>
    <t>škornice velkokvětá</t>
  </si>
  <si>
    <t>Pachysandra terminalis</t>
  </si>
  <si>
    <t>tlustonitník klasnatý</t>
  </si>
  <si>
    <t>Vinca minor</t>
  </si>
  <si>
    <t>brčál menší</t>
  </si>
  <si>
    <t xml:space="preserve">Anemone japonica 'Honorine Jober' </t>
  </si>
  <si>
    <t>sasanka japonská</t>
  </si>
  <si>
    <t>Aquilegia vulgaris</t>
  </si>
  <si>
    <t>orlíček obecný</t>
  </si>
  <si>
    <t xml:space="preserve">Aster divaricatus 'Tradescant' </t>
  </si>
  <si>
    <t>hvězdnice rozkladitá</t>
  </si>
  <si>
    <t>Astrantia major ´Primadonna´</t>
  </si>
  <si>
    <t>jarmanka větší</t>
  </si>
  <si>
    <t>Bergenia ´Abendglut´</t>
  </si>
  <si>
    <t>bergénie</t>
  </si>
  <si>
    <t xml:space="preserve">Corydalis lutea </t>
  </si>
  <si>
    <t>dymnivka žlutá</t>
  </si>
  <si>
    <t xml:space="preserve">Dryopteris filix-mas </t>
  </si>
  <si>
    <t>kapraď samec</t>
  </si>
  <si>
    <t xml:space="preserve">Duchesnea indica </t>
  </si>
  <si>
    <t>jahodka indická</t>
  </si>
  <si>
    <t xml:space="preserve">Epimedium × rubrum </t>
  </si>
  <si>
    <t>škornice červená</t>
  </si>
  <si>
    <t xml:space="preserve">Geranium macrorrhizum </t>
  </si>
  <si>
    <t>kakost oddénkatý</t>
  </si>
  <si>
    <t xml:space="preserve">Hosta plantaginea ´Aphrodite´ </t>
  </si>
  <si>
    <t>bohyška jitrocelová</t>
  </si>
  <si>
    <t xml:space="preserve">Lamiastrum galeobdolon ´Florentinum´ </t>
  </si>
  <si>
    <t>pitulník žlutý</t>
  </si>
  <si>
    <t>Lathyrus aureus</t>
  </si>
  <si>
    <t>hrachor zlatý</t>
  </si>
  <si>
    <t xml:space="preserve">Lithospermum purpurocaeruleum </t>
  </si>
  <si>
    <t>kamejka modronachová</t>
  </si>
  <si>
    <t xml:space="preserve">Luzula nivea </t>
  </si>
  <si>
    <t>bika sněžná</t>
  </si>
  <si>
    <t xml:space="preserve">Physalis alkekengi var. franchetii </t>
  </si>
  <si>
    <t>mochyně</t>
  </si>
  <si>
    <t>Primula veris ´Cabrillo Yellow´</t>
  </si>
  <si>
    <t>prvosenka jarní</t>
  </si>
  <si>
    <t xml:space="preserve">Sedum telephium 'Herbstfreude' </t>
  </si>
  <si>
    <t>rozchodník</t>
  </si>
  <si>
    <t>K9</t>
  </si>
  <si>
    <t xml:space="preserve">Arum italicum ´Marmoratum´ </t>
  </si>
  <si>
    <t>áron italský</t>
  </si>
  <si>
    <t xml:space="preserve">Cyclamen hederifolium </t>
  </si>
  <si>
    <t>brambořík  břečťanolistý</t>
  </si>
  <si>
    <t xml:space="preserve">Eranthis hyemalis </t>
  </si>
  <si>
    <t>talovín zimní</t>
  </si>
  <si>
    <t xml:space="preserve">Hyacinthoides hispanica ´Excelsior´ </t>
  </si>
  <si>
    <t>hyacintovec španělský</t>
  </si>
  <si>
    <t>Muscari armeniacum</t>
  </si>
  <si>
    <t>modřenec</t>
  </si>
  <si>
    <t>cibule</t>
  </si>
  <si>
    <t>183 10-1213</t>
  </si>
  <si>
    <t>Hloubení jamek pro vysazování rostlin v zemině 1 až 4 s výměnou půdy na 50 % v rovině nebo na svahu do 1:5, objemu přes 0,02 m3 do 0,05 m3</t>
  </si>
  <si>
    <t>184 10-2112</t>
  </si>
  <si>
    <t xml:space="preserve">Výsadba dřeviny s balem do předem vyhloubené jamky se zalitím v rovině nebo na svahu do 1:5, při průměru balu přes 200 do 300 mm </t>
  </si>
  <si>
    <t>Pěstební substrát  0,025 m3 / 1 ks, včetně ceny dopravy materiálu</t>
  </si>
  <si>
    <t>Hnojení tabletovým hnojivem s obsahem ureaformu hořčíku a stopových prvků  vč. Dodávky (3 ks tablet / vyšší keř), vč. ceny dopravy materiálu</t>
  </si>
  <si>
    <t>Absorbční prostředek - práškový koncentrát  v dávce 20 g ke každému vyššímu keři, vč. ceny dopravy materiálu</t>
  </si>
  <si>
    <t>Výsadba kontejnerového keře  – celkem</t>
  </si>
  <si>
    <t>Dodávka mulčovací kůry tl. vrstvy 0,05 m, vč. ceny dopravy materiálu (267 m2 x 0,05 m = 13,3 m3 )</t>
  </si>
  <si>
    <t xml:space="preserve">Výsadba alej. stromu s balem  – celkem </t>
  </si>
  <si>
    <t xml:space="preserve">Regnerace trávníků – celkem </t>
  </si>
  <si>
    <t>183 45-1311</t>
  </si>
  <si>
    <t>Regenerace trávníků</t>
  </si>
  <si>
    <t>Dodání travního osiva (Parková směs) při výsevku 2 g/m2  (18461 m2 x 2 g = 36 922 g = 37 kg)</t>
  </si>
  <si>
    <t>183 45-1411</t>
  </si>
  <si>
    <t>Zapískování travnatých ploch vrstvou písku tl. Do 20 mm souvislé plochy do 1000 m2 v rovině nebo na svahu do 1:5</t>
  </si>
  <si>
    <t>Provzdušnění travnatých ploch hloubky do 100 mm, průměru otvorů do 25 mm s přísevem travního osiva, souvislé plochy do 1000 m2  v rovině nebo na svahu do 1:5</t>
  </si>
  <si>
    <t>Prořezání trávníku hloubky do 5 mm bez přísevu travního osiva při souvislé ploše do 1000 m2 v rovině nebo na svahu do 1:5</t>
  </si>
  <si>
    <t>183 45-1511</t>
  </si>
  <si>
    <t>Dodání křemičitého písku při spotřebě 4 l/m2  (18461 m2 x 4 l = 73 844 l = 74 m3 x 1,8 = 133 t))</t>
  </si>
  <si>
    <t>R + specifikace</t>
  </si>
  <si>
    <t xml:space="preserve">Položení mulčovací textílie proti prorůstnání plevelů </t>
  </si>
  <si>
    <t>Dodávka textílie proti prorůstnání plevelů + 5 % překrytí, vč. ceny dopravy materiálu</t>
  </si>
  <si>
    <t>Kačírek frakce 4 - 8 mm -  tl. 20 cm vč. materiálu, práce a dopravy (55,4 m2 x 0,2 m = 11 m3 x 2000 kg = 22 t )</t>
  </si>
  <si>
    <t>* Aplikace rozpustného hnojiva s obsahem ureaformu hořčíku a stopových prvků</t>
  </si>
  <si>
    <t>** Aplikace absorpčního prostředku</t>
  </si>
  <si>
    <t>položka</t>
  </si>
  <si>
    <t>m.j.</t>
  </si>
  <si>
    <t>počet m.j.</t>
  </si>
  <si>
    <t>cena za m.j.</t>
  </si>
  <si>
    <t>kód</t>
  </si>
  <si>
    <t>Výsadba trvalek a cibulovin</t>
  </si>
  <si>
    <t>Výsadba  trvalek a cibulovin - celkem</t>
  </si>
  <si>
    <t>VÝKAZ K AKCI: Rekonstrukce parku Santoška, Praha 5</t>
  </si>
  <si>
    <t>Sejmutí svrchní vrstvy zeminy a travního drnu do hloubky 10 cm včeteně likvidace získaného materiálu</t>
  </si>
  <si>
    <t>Dodávka kompostu ve vrstvě 10 cm  (267m2 x 0,1m = 26,7 m3 x 1000 kg = 26,7 t)</t>
  </si>
  <si>
    <t>Oplocení - dřevěné hranoly (100 x 100 x 1000 mm) ze smrku, hoblované,  včetně povrchové úpravy</t>
  </si>
  <si>
    <t>m</t>
  </si>
  <si>
    <t>Instalace oplocení</t>
  </si>
  <si>
    <t>Oplocení - syntetické lano s přírodním konopným vzhledem (736 m x prověšení = 809 m)</t>
  </si>
</sst>
</file>

<file path=xl/styles.xml><?xml version="1.0" encoding="utf-8"?>
<styleSheet xmlns="http://schemas.openxmlformats.org/spreadsheetml/2006/main">
  <numFmts count="7">
    <numFmt numFmtId="164" formatCode="#,##0.00\ [$Kč-405];[Red]\-#,##0.00\ [$Kč-405]"/>
    <numFmt numFmtId="165" formatCode="#,##0\ [$Kč-405];[Red]\-#,##0\ [$Kč-405]"/>
    <numFmt numFmtId="166" formatCode="#,##0.00&quot; Kč&quot;"/>
    <numFmt numFmtId="167" formatCode="0.0000"/>
    <numFmt numFmtId="168" formatCode="0.000"/>
    <numFmt numFmtId="169" formatCode="0.0"/>
    <numFmt numFmtId="170" formatCode="#,##0.00\ &quot;Kč&quot;"/>
  </numFmts>
  <fonts count="25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name val="Arial"/>
      <family val="2"/>
      <charset val="238"/>
    </font>
    <font>
      <b/>
      <sz val="13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47"/>
        <bgColor indexed="31"/>
      </patternFill>
    </fill>
    <fill>
      <patternFill patternType="solid">
        <fgColor indexed="53"/>
        <bgColor indexed="5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7" fillId="0" borderId="0"/>
    <xf numFmtId="0" fontId="17" fillId="0" borderId="0"/>
    <xf numFmtId="0" fontId="1" fillId="0" borderId="0"/>
    <xf numFmtId="0" fontId="1" fillId="0" borderId="0"/>
  </cellStyleXfs>
  <cellXfs count="377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/>
    <xf numFmtId="0" fontId="2" fillId="0" borderId="0" xfId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164" fontId="2" fillId="0" borderId="0" xfId="1" applyNumberFormat="1" applyFont="1" applyAlignment="1">
      <alignment vertical="center"/>
    </xf>
    <xf numFmtId="0" fontId="4" fillId="0" borderId="0" xfId="1" applyFont="1"/>
    <xf numFmtId="0" fontId="3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vertical="center"/>
    </xf>
    <xf numFmtId="0" fontId="2" fillId="0" borderId="0" xfId="1" applyFont="1" applyFill="1"/>
    <xf numFmtId="0" fontId="2" fillId="0" borderId="0" xfId="1" applyFont="1" applyFill="1" applyAlignment="1">
      <alignment vertical="center"/>
    </xf>
    <xf numFmtId="0" fontId="11" fillId="0" borderId="1" xfId="1" applyFont="1" applyFill="1" applyBorder="1" applyAlignment="1">
      <alignment horizontal="center" vertical="center"/>
    </xf>
    <xf numFmtId="165" fontId="11" fillId="0" borderId="1" xfId="1" applyNumberFormat="1" applyFont="1" applyFill="1" applyBorder="1" applyAlignment="1">
      <alignment vertical="center"/>
    </xf>
    <xf numFmtId="0" fontId="11" fillId="3" borderId="1" xfId="1" applyFont="1" applyFill="1" applyBorder="1" applyAlignment="1">
      <alignment horizontal="center" vertical="center"/>
    </xf>
    <xf numFmtId="164" fontId="11" fillId="3" borderId="1" xfId="1" applyNumberFormat="1" applyFont="1" applyFill="1" applyBorder="1" applyAlignment="1">
      <alignment horizontal="center" vertical="center"/>
    </xf>
    <xf numFmtId="165" fontId="7" fillId="3" borderId="1" xfId="1" applyNumberFormat="1" applyFont="1" applyFill="1" applyBorder="1" applyAlignment="1">
      <alignment vertical="center"/>
    </xf>
    <xf numFmtId="165" fontId="7" fillId="2" borderId="2" xfId="1" applyNumberFormat="1" applyFont="1" applyFill="1" applyBorder="1" applyAlignment="1">
      <alignment vertical="center"/>
    </xf>
    <xf numFmtId="0" fontId="14" fillId="0" borderId="1" xfId="1" applyFont="1" applyFill="1" applyBorder="1" applyAlignment="1">
      <alignment horizontal="center" vertical="center"/>
    </xf>
    <xf numFmtId="164" fontId="11" fillId="0" borderId="1" xfId="1" applyNumberFormat="1" applyFont="1" applyFill="1" applyBorder="1" applyAlignment="1">
      <alignment horizontal="right" vertical="center"/>
    </xf>
    <xf numFmtId="0" fontId="14" fillId="0" borderId="1" xfId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164" fontId="13" fillId="0" borderId="0" xfId="1" applyNumberFormat="1" applyFont="1" applyFill="1" applyBorder="1" applyAlignment="1">
      <alignment horizontal="center" vertical="center"/>
    </xf>
    <xf numFmtId="164" fontId="15" fillId="0" borderId="0" xfId="1" applyNumberFormat="1" applyFont="1" applyFill="1" applyBorder="1" applyAlignment="1">
      <alignment vertical="center"/>
    </xf>
    <xf numFmtId="0" fontId="11" fillId="4" borderId="1" xfId="1" applyFont="1" applyFill="1" applyBorder="1" applyAlignment="1">
      <alignment horizontal="center" vertical="center"/>
    </xf>
    <xf numFmtId="169" fontId="11" fillId="0" borderId="1" xfId="1" applyNumberFormat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0" fontId="11" fillId="0" borderId="3" xfId="1" applyFont="1" applyFill="1" applyBorder="1" applyAlignment="1">
      <alignment horizontal="center" vertical="center"/>
    </xf>
    <xf numFmtId="164" fontId="11" fillId="5" borderId="1" xfId="1" applyNumberFormat="1" applyFont="1" applyFill="1" applyBorder="1" applyAlignment="1">
      <alignment horizontal="center" vertical="center"/>
    </xf>
    <xf numFmtId="165" fontId="7" fillId="5" borderId="1" xfId="1" applyNumberFormat="1" applyFont="1" applyFill="1" applyBorder="1" applyAlignment="1">
      <alignment vertical="center"/>
    </xf>
    <xf numFmtId="9" fontId="11" fillId="5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right" vertical="center" wrapText="1"/>
    </xf>
    <xf numFmtId="164" fontId="14" fillId="0" borderId="1" xfId="1" applyNumberFormat="1" applyFont="1" applyFill="1" applyBorder="1" applyAlignment="1">
      <alignment horizontal="right" vertical="center"/>
    </xf>
    <xf numFmtId="0" fontId="11" fillId="0" borderId="0" xfId="1" applyFont="1" applyFill="1" applyAlignment="1">
      <alignment vertical="center"/>
    </xf>
    <xf numFmtId="0" fontId="7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vertical="center"/>
    </xf>
    <xf numFmtId="0" fontId="9" fillId="0" borderId="0" xfId="1" applyFont="1" applyFill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169" fontId="11" fillId="4" borderId="1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vertical="center"/>
    </xf>
    <xf numFmtId="167" fontId="11" fillId="0" borderId="1" xfId="1" applyNumberFormat="1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4" borderId="6" xfId="1" applyFont="1" applyFill="1" applyBorder="1" applyAlignment="1">
      <alignment horizontal="center" vertical="center"/>
    </xf>
    <xf numFmtId="169" fontId="11" fillId="0" borderId="6" xfId="1" applyNumberFormat="1" applyFont="1" applyFill="1" applyBorder="1" applyAlignment="1">
      <alignment horizontal="center" vertical="center"/>
    </xf>
    <xf numFmtId="169" fontId="11" fillId="0" borderId="2" xfId="1" applyNumberFormat="1" applyFont="1" applyFill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14" fontId="11" fillId="2" borderId="2" xfId="1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4" fillId="0" borderId="6" xfId="1" applyFont="1" applyFill="1" applyBorder="1" applyAlignment="1">
      <alignment horizontal="center" vertical="center"/>
    </xf>
    <xf numFmtId="169" fontId="11" fillId="0" borderId="3" xfId="1" applyNumberFormat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left" vertical="center"/>
    </xf>
    <xf numFmtId="164" fontId="11" fillId="0" borderId="2" xfId="1" applyNumberFormat="1" applyFont="1" applyFill="1" applyBorder="1" applyAlignment="1">
      <alignment horizontal="right" vertical="center"/>
    </xf>
    <xf numFmtId="165" fontId="11" fillId="0" borderId="2" xfId="1" applyNumberFormat="1" applyFont="1" applyFill="1" applyBorder="1" applyAlignment="1">
      <alignment vertical="center"/>
    </xf>
    <xf numFmtId="0" fontId="7" fillId="2" borderId="2" xfId="1" applyNumberFormat="1" applyFont="1" applyFill="1" applyBorder="1" applyAlignment="1">
      <alignment horizontal="center" vertical="center"/>
    </xf>
    <xf numFmtId="14" fontId="11" fillId="6" borderId="2" xfId="1" applyNumberFormat="1" applyFont="1" applyFill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center" vertical="center" wrapText="1"/>
    </xf>
    <xf numFmtId="166" fontId="11" fillId="0" borderId="2" xfId="0" applyNumberFormat="1" applyFont="1" applyFill="1" applyBorder="1" applyAlignment="1">
      <alignment horizontal="right" vertical="center" wrapText="1"/>
    </xf>
    <xf numFmtId="2" fontId="11" fillId="0" borderId="2" xfId="0" applyNumberFormat="1" applyFont="1" applyBorder="1" applyAlignment="1">
      <alignment horizontal="center" vertical="center"/>
    </xf>
    <xf numFmtId="168" fontId="14" fillId="0" borderId="1" xfId="1" applyNumberFormat="1" applyFont="1" applyFill="1" applyBorder="1" applyAlignment="1">
      <alignment horizontal="center" vertical="center"/>
    </xf>
    <xf numFmtId="0" fontId="2" fillId="7" borderId="0" xfId="1" applyFont="1" applyFill="1" applyAlignment="1">
      <alignment vertical="center"/>
    </xf>
    <xf numFmtId="0" fontId="2" fillId="7" borderId="0" xfId="1" applyFont="1" applyFill="1"/>
    <xf numFmtId="0" fontId="11" fillId="0" borderId="2" xfId="0" applyFont="1" applyFill="1" applyBorder="1" applyAlignment="1">
      <alignment horizontal="center" vertical="center"/>
    </xf>
    <xf numFmtId="2" fontId="11" fillId="0" borderId="2" xfId="0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11" fillId="4" borderId="2" xfId="1" applyFont="1" applyFill="1" applyBorder="1" applyAlignment="1">
      <alignment horizontal="center" vertical="center"/>
    </xf>
    <xf numFmtId="0" fontId="0" fillId="0" borderId="2" xfId="1" applyFont="1" applyFill="1" applyBorder="1" applyAlignment="1">
      <alignment horizontal="center" vertical="center"/>
    </xf>
    <xf numFmtId="0" fontId="2" fillId="4" borderId="0" xfId="1" applyFont="1" applyFill="1" applyAlignment="1">
      <alignment vertical="center"/>
    </xf>
    <xf numFmtId="0" fontId="2" fillId="4" borderId="0" xfId="1" applyFont="1" applyFill="1"/>
    <xf numFmtId="2" fontId="2" fillId="4" borderId="0" xfId="1" applyNumberFormat="1" applyFont="1" applyFill="1" applyAlignment="1">
      <alignment vertical="center"/>
    </xf>
    <xf numFmtId="0" fontId="14" fillId="0" borderId="3" xfId="1" applyFont="1" applyFill="1" applyBorder="1" applyAlignment="1">
      <alignment horizontal="center" vertical="center"/>
    </xf>
    <xf numFmtId="1" fontId="11" fillId="0" borderId="2" xfId="1" applyNumberFormat="1" applyFont="1" applyFill="1" applyBorder="1" applyAlignment="1">
      <alignment horizontal="center" vertical="center"/>
    </xf>
    <xf numFmtId="168" fontId="11" fillId="4" borderId="1" xfId="1" applyNumberFormat="1" applyFont="1" applyFill="1" applyBorder="1" applyAlignment="1">
      <alignment horizontal="center" vertical="center"/>
    </xf>
    <xf numFmtId="169" fontId="11" fillId="0" borderId="1" xfId="1" applyNumberFormat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/>
    </xf>
    <xf numFmtId="0" fontId="0" fillId="0" borderId="0" xfId="1" applyFont="1" applyFill="1" applyAlignment="1">
      <alignment vertical="center"/>
    </xf>
    <xf numFmtId="164" fontId="11" fillId="4" borderId="11" xfId="1" applyNumberFormat="1" applyFont="1" applyFill="1" applyBorder="1" applyAlignment="1">
      <alignment horizontal="right" vertical="center"/>
    </xf>
    <xf numFmtId="0" fontId="11" fillId="0" borderId="2" xfId="1" applyFont="1" applyFill="1" applyBorder="1" applyAlignment="1">
      <alignment horizontal="center" vertical="center" wrapText="1"/>
    </xf>
    <xf numFmtId="9" fontId="11" fillId="5" borderId="11" xfId="1" applyNumberFormat="1" applyFont="1" applyFill="1" applyBorder="1" applyAlignment="1">
      <alignment horizontal="center" vertical="center"/>
    </xf>
    <xf numFmtId="164" fontId="11" fillId="4" borderId="2" xfId="1" applyNumberFormat="1" applyFont="1" applyFill="1" applyBorder="1" applyAlignment="1">
      <alignment horizontal="right" vertical="center"/>
    </xf>
    <xf numFmtId="165" fontId="11" fillId="4" borderId="11" xfId="1" applyNumberFormat="1" applyFont="1" applyFill="1" applyBorder="1" applyAlignment="1">
      <alignment vertical="center"/>
    </xf>
    <xf numFmtId="169" fontId="11" fillId="4" borderId="6" xfId="1" applyNumberFormat="1" applyFont="1" applyFill="1" applyBorder="1" applyAlignment="1">
      <alignment horizontal="center" vertical="center"/>
    </xf>
    <xf numFmtId="169" fontId="11" fillId="4" borderId="2" xfId="1" applyNumberFormat="1" applyFont="1" applyFill="1" applyBorder="1" applyAlignment="1">
      <alignment horizontal="center" vertical="center"/>
    </xf>
    <xf numFmtId="2" fontId="11" fillId="0" borderId="2" xfId="1" applyNumberFormat="1" applyFont="1" applyFill="1" applyBorder="1" applyAlignment="1">
      <alignment horizontal="center" vertical="center"/>
    </xf>
    <xf numFmtId="165" fontId="7" fillId="8" borderId="2" xfId="1" applyNumberFormat="1" applyFont="1" applyFill="1" applyBorder="1" applyAlignment="1">
      <alignment vertical="center"/>
    </xf>
    <xf numFmtId="0" fontId="11" fillId="4" borderId="13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vertical="center"/>
    </xf>
    <xf numFmtId="0" fontId="0" fillId="0" borderId="1" xfId="1" applyFont="1" applyFill="1" applyBorder="1" applyAlignment="1">
      <alignment vertical="center"/>
    </xf>
    <xf numFmtId="0" fontId="0" fillId="4" borderId="2" xfId="0" applyFont="1" applyFill="1" applyBorder="1" applyAlignment="1">
      <alignment horizontal="center" vertical="center"/>
    </xf>
    <xf numFmtId="167" fontId="14" fillId="0" borderId="2" xfId="1" applyNumberFormat="1" applyFont="1" applyFill="1" applyBorder="1" applyAlignment="1">
      <alignment horizontal="center" vertical="center"/>
    </xf>
    <xf numFmtId="167" fontId="11" fillId="4" borderId="1" xfId="1" applyNumberFormat="1" applyFont="1" applyFill="1" applyBorder="1" applyAlignment="1">
      <alignment horizontal="center" vertical="center"/>
    </xf>
    <xf numFmtId="0" fontId="18" fillId="0" borderId="0" xfId="1" applyFont="1" applyAlignment="1">
      <alignment vertical="center"/>
    </xf>
    <xf numFmtId="0" fontId="0" fillId="0" borderId="2" xfId="1" applyFont="1" applyFill="1" applyBorder="1" applyAlignment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2" fontId="11" fillId="0" borderId="5" xfId="1" applyNumberFormat="1" applyFont="1" applyFill="1" applyBorder="1" applyAlignment="1">
      <alignment horizontal="center" vertical="center"/>
    </xf>
    <xf numFmtId="0" fontId="11" fillId="10" borderId="0" xfId="1" applyFont="1" applyFill="1" applyAlignment="1">
      <alignment vertical="center"/>
    </xf>
    <xf numFmtId="0" fontId="11" fillId="10" borderId="0" xfId="1" applyFont="1" applyFill="1"/>
    <xf numFmtId="0" fontId="2" fillId="11" borderId="2" xfId="1" applyFont="1" applyFill="1" applyBorder="1" applyAlignment="1">
      <alignment horizontal="center" vertical="center"/>
    </xf>
    <xf numFmtId="0" fontId="2" fillId="11" borderId="0" xfId="1" applyFont="1" applyFill="1" applyAlignment="1">
      <alignment vertical="center"/>
    </xf>
    <xf numFmtId="0" fontId="2" fillId="11" borderId="0" xfId="1" applyFont="1" applyFill="1"/>
    <xf numFmtId="0" fontId="2" fillId="12" borderId="2" xfId="1" applyFont="1" applyFill="1" applyBorder="1" applyAlignment="1">
      <alignment horizontal="center" vertical="center"/>
    </xf>
    <xf numFmtId="165" fontId="3" fillId="12" borderId="3" xfId="1" applyNumberFormat="1" applyFont="1" applyFill="1" applyBorder="1" applyAlignment="1">
      <alignment vertical="center"/>
    </xf>
    <xf numFmtId="0" fontId="11" fillId="10" borderId="8" xfId="0" applyFont="1" applyFill="1" applyBorder="1" applyAlignment="1">
      <alignment horizontal="center" vertical="center"/>
    </xf>
    <xf numFmtId="0" fontId="11" fillId="10" borderId="7" xfId="0" applyFont="1" applyFill="1" applyBorder="1" applyAlignment="1">
      <alignment horizontal="center" vertical="center"/>
    </xf>
    <xf numFmtId="165" fontId="7" fillId="10" borderId="7" xfId="1" applyNumberFormat="1" applyFont="1" applyFill="1" applyBorder="1" applyAlignment="1">
      <alignment vertical="center"/>
    </xf>
    <xf numFmtId="0" fontId="11" fillId="13" borderId="2" xfId="1" applyFont="1" applyFill="1" applyBorder="1" applyAlignment="1">
      <alignment vertical="center"/>
    </xf>
    <xf numFmtId="0" fontId="11" fillId="13" borderId="2" xfId="1" applyFont="1" applyFill="1" applyBorder="1"/>
    <xf numFmtId="0" fontId="11" fillId="13" borderId="2" xfId="1" applyFont="1" applyFill="1" applyBorder="1" applyAlignment="1">
      <alignment horizontal="center" vertical="center"/>
    </xf>
    <xf numFmtId="0" fontId="11" fillId="13" borderId="0" xfId="1" applyFont="1" applyFill="1" applyBorder="1"/>
    <xf numFmtId="49" fontId="19" fillId="0" borderId="2" xfId="1" applyNumberFormat="1" applyFont="1" applyFill="1" applyBorder="1" applyAlignment="1">
      <alignment horizontal="center" vertical="center" wrapText="1"/>
    </xf>
    <xf numFmtId="0" fontId="5" fillId="8" borderId="2" xfId="1" applyFont="1" applyFill="1" applyBorder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/>
    <xf numFmtId="0" fontId="10" fillId="0" borderId="2" xfId="1" applyFont="1" applyBorder="1" applyAlignment="1">
      <alignment horizontal="center" vertical="center"/>
    </xf>
    <xf numFmtId="165" fontId="8" fillId="12" borderId="2" xfId="1" applyNumberFormat="1" applyFont="1" applyFill="1" applyBorder="1" applyAlignment="1">
      <alignment horizontal="center" vertical="center"/>
    </xf>
    <xf numFmtId="165" fontId="8" fillId="8" borderId="2" xfId="1" applyNumberFormat="1" applyFont="1" applyFill="1" applyBorder="1" applyAlignment="1">
      <alignment horizontal="center" vertical="center"/>
    </xf>
    <xf numFmtId="165" fontId="8" fillId="10" borderId="2" xfId="1" applyNumberFormat="1" applyFont="1" applyFill="1" applyBorder="1" applyAlignment="1">
      <alignment horizontal="center" vertical="center"/>
    </xf>
    <xf numFmtId="165" fontId="7" fillId="9" borderId="2" xfId="1" applyNumberFormat="1" applyFont="1" applyFill="1" applyBorder="1" applyAlignment="1">
      <alignment horizontal="center" vertical="center"/>
    </xf>
    <xf numFmtId="170" fontId="11" fillId="0" borderId="2" xfId="1" applyNumberFormat="1" applyFont="1" applyFill="1" applyBorder="1" applyAlignment="1">
      <alignment horizontal="right" vertical="center"/>
    </xf>
    <xf numFmtId="1" fontId="0" fillId="0" borderId="2" xfId="1" applyNumberFormat="1" applyFont="1" applyFill="1" applyBorder="1" applyAlignment="1">
      <alignment horizontal="center" vertical="center"/>
    </xf>
    <xf numFmtId="9" fontId="11" fillId="5" borderId="2" xfId="1" applyNumberFormat="1" applyFont="1" applyFill="1" applyBorder="1" applyAlignment="1">
      <alignment horizontal="center" vertical="center"/>
    </xf>
    <xf numFmtId="0" fontId="2" fillId="15" borderId="2" xfId="1" applyFont="1" applyFill="1" applyBorder="1"/>
    <xf numFmtId="0" fontId="2" fillId="0" borderId="24" xfId="1" applyFont="1" applyBorder="1" applyAlignment="1">
      <alignment vertical="center"/>
    </xf>
    <xf numFmtId="0" fontId="2" fillId="0" borderId="0" xfId="1" applyFont="1" applyBorder="1" applyAlignment="1">
      <alignment vertical="center"/>
    </xf>
    <xf numFmtId="164" fontId="11" fillId="0" borderId="0" xfId="1" applyNumberFormat="1" applyFont="1" applyFill="1" applyBorder="1" applyAlignment="1">
      <alignment horizontal="right" vertical="center"/>
    </xf>
    <xf numFmtId="165" fontId="11" fillId="0" borderId="0" xfId="1" applyNumberFormat="1" applyFont="1" applyFill="1" applyBorder="1" applyAlignment="1">
      <alignment vertical="center"/>
    </xf>
    <xf numFmtId="164" fontId="11" fillId="5" borderId="0" xfId="1" applyNumberFormat="1" applyFont="1" applyFill="1" applyBorder="1" applyAlignment="1">
      <alignment horizontal="center" vertical="center"/>
    </xf>
    <xf numFmtId="165" fontId="7" fillId="5" borderId="0" xfId="1" applyNumberFormat="1" applyFont="1" applyFill="1" applyBorder="1" applyAlignment="1">
      <alignment vertical="center"/>
    </xf>
    <xf numFmtId="9" fontId="0" fillId="0" borderId="2" xfId="1" applyNumberFormat="1" applyFont="1" applyFill="1" applyBorder="1" applyAlignment="1">
      <alignment horizontal="center" vertical="center"/>
    </xf>
    <xf numFmtId="164" fontId="11" fillId="0" borderId="6" xfId="1" applyNumberFormat="1" applyFont="1" applyFill="1" applyBorder="1" applyAlignment="1">
      <alignment horizontal="right" vertical="center"/>
    </xf>
    <xf numFmtId="164" fontId="11" fillId="0" borderId="3" xfId="1" applyNumberFormat="1" applyFont="1" applyFill="1" applyBorder="1" applyAlignment="1">
      <alignment horizontal="right" vertical="center"/>
    </xf>
    <xf numFmtId="166" fontId="14" fillId="0" borderId="7" xfId="1" applyNumberFormat="1" applyFont="1" applyFill="1" applyBorder="1" applyAlignment="1">
      <alignment horizontal="right" vertical="center"/>
    </xf>
    <xf numFmtId="166" fontId="11" fillId="0" borderId="1" xfId="1" applyNumberFormat="1" applyFont="1" applyFill="1" applyBorder="1" applyAlignment="1">
      <alignment horizontal="right" vertical="center"/>
    </xf>
    <xf numFmtId="165" fontId="3" fillId="15" borderId="2" xfId="1" applyNumberFormat="1" applyFont="1" applyFill="1" applyBorder="1" applyAlignment="1">
      <alignment vertical="center"/>
    </xf>
    <xf numFmtId="0" fontId="11" fillId="13" borderId="5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vertical="center"/>
    </xf>
    <xf numFmtId="0" fontId="20" fillId="0" borderId="2" xfId="1" applyFont="1" applyFill="1" applyBorder="1" applyAlignment="1">
      <alignment horizontal="center" vertical="center"/>
    </xf>
    <xf numFmtId="9" fontId="20" fillId="5" borderId="2" xfId="1" applyNumberFormat="1" applyFont="1" applyFill="1" applyBorder="1" applyAlignment="1">
      <alignment horizontal="center" vertical="center"/>
    </xf>
    <xf numFmtId="164" fontId="20" fillId="5" borderId="2" xfId="1" applyNumberFormat="1" applyFont="1" applyFill="1" applyBorder="1" applyAlignment="1">
      <alignment horizontal="center" vertical="center"/>
    </xf>
    <xf numFmtId="165" fontId="21" fillId="5" borderId="2" xfId="1" applyNumberFormat="1" applyFont="1" applyFill="1" applyBorder="1" applyAlignment="1">
      <alignment vertical="center"/>
    </xf>
    <xf numFmtId="0" fontId="19" fillId="0" borderId="0" xfId="1" applyFont="1" applyAlignment="1">
      <alignment vertical="center"/>
    </xf>
    <xf numFmtId="0" fontId="19" fillId="0" borderId="0" xfId="1" applyFont="1"/>
    <xf numFmtId="164" fontId="6" fillId="0" borderId="2" xfId="1" applyNumberFormat="1" applyFont="1" applyFill="1" applyBorder="1" applyAlignment="1">
      <alignment horizontal="right" vertical="center"/>
    </xf>
    <xf numFmtId="0" fontId="0" fillId="13" borderId="2" xfId="1" applyFont="1" applyFill="1" applyBorder="1" applyAlignment="1">
      <alignment horizontal="center" vertical="center"/>
    </xf>
    <xf numFmtId="0" fontId="0" fillId="13" borderId="13" xfId="1" applyFont="1" applyFill="1" applyBorder="1" applyAlignment="1">
      <alignment horizontal="left" vertical="center"/>
    </xf>
    <xf numFmtId="164" fontId="11" fillId="13" borderId="2" xfId="1" applyNumberFormat="1" applyFont="1" applyFill="1" applyBorder="1" applyAlignment="1">
      <alignment vertical="center"/>
    </xf>
    <xf numFmtId="0" fontId="11" fillId="13" borderId="8" xfId="0" applyFont="1" applyFill="1" applyBorder="1" applyAlignment="1">
      <alignment horizontal="center" vertical="center"/>
    </xf>
    <xf numFmtId="0" fontId="11" fillId="13" borderId="0" xfId="1" applyFont="1" applyFill="1" applyAlignment="1">
      <alignment vertical="center"/>
    </xf>
    <xf numFmtId="0" fontId="11" fillId="13" borderId="0" xfId="1" applyFont="1" applyFill="1"/>
    <xf numFmtId="0" fontId="7" fillId="13" borderId="2" xfId="0" applyFont="1" applyFill="1" applyBorder="1" applyAlignment="1">
      <alignment horizontal="center" vertical="center"/>
    </xf>
    <xf numFmtId="0" fontId="7" fillId="13" borderId="2" xfId="1" applyFont="1" applyFill="1" applyBorder="1" applyAlignment="1">
      <alignment vertical="center"/>
    </xf>
    <xf numFmtId="0" fontId="7" fillId="13" borderId="2" xfId="1" applyFont="1" applyFill="1" applyBorder="1"/>
    <xf numFmtId="0" fontId="7" fillId="14" borderId="2" xfId="0" applyFont="1" applyFill="1" applyBorder="1" applyAlignment="1">
      <alignment horizontal="center" vertical="center"/>
    </xf>
    <xf numFmtId="0" fontId="7" fillId="14" borderId="13" xfId="1" applyFont="1" applyFill="1" applyBorder="1" applyAlignment="1">
      <alignment horizontal="left" vertical="center"/>
    </xf>
    <xf numFmtId="0" fontId="7" fillId="14" borderId="5" xfId="1" applyFont="1" applyFill="1" applyBorder="1" applyAlignment="1">
      <alignment horizontal="left" vertical="center"/>
    </xf>
    <xf numFmtId="0" fontId="7" fillId="14" borderId="2" xfId="1" applyFont="1" applyFill="1" applyBorder="1" applyAlignment="1">
      <alignment horizontal="center" vertical="center"/>
    </xf>
    <xf numFmtId="164" fontId="7" fillId="14" borderId="2" xfId="1" applyNumberFormat="1" applyFont="1" applyFill="1" applyBorder="1" applyAlignment="1">
      <alignment vertical="center"/>
    </xf>
    <xf numFmtId="165" fontId="7" fillId="14" borderId="2" xfId="1" applyNumberFormat="1" applyFont="1" applyFill="1" applyBorder="1" applyAlignment="1">
      <alignment vertical="center"/>
    </xf>
    <xf numFmtId="0" fontId="7" fillId="14" borderId="2" xfId="1" applyFont="1" applyFill="1" applyBorder="1" applyAlignment="1">
      <alignment vertical="center"/>
    </xf>
    <xf numFmtId="0" fontId="7" fillId="14" borderId="2" xfId="1" applyFont="1" applyFill="1" applyBorder="1"/>
    <xf numFmtId="0" fontId="21" fillId="14" borderId="7" xfId="1" applyFont="1" applyFill="1" applyBorder="1" applyAlignment="1">
      <alignment horizontal="center" vertical="center"/>
    </xf>
    <xf numFmtId="165" fontId="3" fillId="14" borderId="7" xfId="1" applyNumberFormat="1" applyFont="1" applyFill="1" applyBorder="1" applyAlignment="1">
      <alignment vertical="center"/>
    </xf>
    <xf numFmtId="0" fontId="7" fillId="14" borderId="0" xfId="1" applyFont="1" applyFill="1" applyBorder="1"/>
    <xf numFmtId="0" fontId="5" fillId="0" borderId="2" xfId="1" applyFont="1" applyFill="1" applyBorder="1" applyAlignment="1">
      <alignment horizontal="center" vertical="center" wrapText="1"/>
    </xf>
    <xf numFmtId="49" fontId="0" fillId="13" borderId="2" xfId="0" applyNumberFormat="1" applyFill="1" applyBorder="1" applyAlignment="1">
      <alignment vertical="center"/>
    </xf>
    <xf numFmtId="0" fontId="0" fillId="13" borderId="2" xfId="0" applyNumberFormat="1" applyFill="1" applyBorder="1" applyAlignment="1">
      <alignment horizontal="left" vertical="center"/>
    </xf>
    <xf numFmtId="0" fontId="0" fillId="13" borderId="2" xfId="0" applyNumberFormat="1" applyFont="1" applyFill="1" applyBorder="1" applyAlignment="1">
      <alignment horizontal="center" vertical="center"/>
    </xf>
    <xf numFmtId="0" fontId="0" fillId="13" borderId="2" xfId="0" applyNumberFormat="1" applyFill="1" applyBorder="1" applyAlignment="1">
      <alignment horizontal="center" vertical="center"/>
    </xf>
    <xf numFmtId="49" fontId="0" fillId="13" borderId="2" xfId="0" applyNumberFormat="1" applyFont="1" applyFill="1" applyBorder="1" applyAlignment="1">
      <alignment horizontal="center" vertical="center"/>
    </xf>
    <xf numFmtId="0" fontId="22" fillId="0" borderId="2" xfId="0" applyFont="1" applyBorder="1" applyAlignment="1">
      <alignment vertical="center" wrapText="1"/>
    </xf>
    <xf numFmtId="0" fontId="22" fillId="0" borderId="2" xfId="0" applyFont="1" applyFill="1" applyBorder="1" applyAlignment="1">
      <alignment horizontal="left" vertical="center" wrapText="1"/>
    </xf>
    <xf numFmtId="1" fontId="24" fillId="0" borderId="2" xfId="3" applyNumberFormat="1" applyFon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0" fontId="24" fillId="0" borderId="2" xfId="0" applyFont="1" applyBorder="1" applyAlignment="1">
      <alignment vertical="center" wrapText="1"/>
    </xf>
    <xf numFmtId="0" fontId="23" fillId="0" borderId="2" xfId="0" applyFont="1" applyBorder="1" applyAlignment="1">
      <alignment vertical="center" wrapText="1"/>
    </xf>
    <xf numFmtId="1" fontId="24" fillId="0" borderId="2" xfId="3" applyNumberFormat="1" applyFont="1" applyFill="1" applyBorder="1" applyAlignment="1">
      <alignment horizontal="center" vertical="center"/>
    </xf>
    <xf numFmtId="170" fontId="6" fillId="0" borderId="2" xfId="1" applyNumberFormat="1" applyFont="1" applyFill="1" applyBorder="1" applyAlignment="1">
      <alignment horizontal="right" vertical="center" wrapText="1"/>
    </xf>
    <xf numFmtId="170" fontId="6" fillId="0" borderId="2" xfId="1" applyNumberFormat="1" applyFont="1" applyFill="1" applyBorder="1" applyAlignment="1">
      <alignment horizontal="right" vertical="center"/>
    </xf>
    <xf numFmtId="164" fontId="20" fillId="13" borderId="2" xfId="1" applyNumberFormat="1" applyFont="1" applyFill="1" applyBorder="1" applyAlignment="1">
      <alignment horizontal="right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167" fontId="6" fillId="0" borderId="2" xfId="1" applyNumberFormat="1" applyFont="1" applyFill="1" applyBorder="1" applyAlignment="1">
      <alignment horizontal="center" vertical="center"/>
    </xf>
    <xf numFmtId="169" fontId="6" fillId="0" borderId="1" xfId="1" applyNumberFormat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right" vertical="center"/>
    </xf>
    <xf numFmtId="164" fontId="6" fillId="0" borderId="6" xfId="1" applyNumberFormat="1" applyFont="1" applyFill="1" applyBorder="1" applyAlignment="1">
      <alignment horizontal="right" vertical="center"/>
    </xf>
    <xf numFmtId="166" fontId="6" fillId="0" borderId="1" xfId="1" applyNumberFormat="1" applyFont="1" applyFill="1" applyBorder="1" applyAlignment="1">
      <alignment horizontal="right" vertical="center"/>
    </xf>
    <xf numFmtId="166" fontId="6" fillId="0" borderId="2" xfId="1" applyNumberFormat="1" applyFont="1" applyFill="1" applyBorder="1" applyAlignment="1">
      <alignment horizontal="right" vertical="center"/>
    </xf>
    <xf numFmtId="164" fontId="0" fillId="13" borderId="2" xfId="1" applyNumberFormat="1" applyFont="1" applyFill="1" applyBorder="1" applyAlignment="1">
      <alignment vertical="center"/>
    </xf>
    <xf numFmtId="165" fontId="0" fillId="13" borderId="2" xfId="1" applyNumberFormat="1" applyFont="1" applyFill="1" applyBorder="1" applyAlignment="1">
      <alignment vertical="center"/>
    </xf>
    <xf numFmtId="0" fontId="0" fillId="13" borderId="0" xfId="1" applyFont="1" applyFill="1" applyAlignment="1">
      <alignment vertical="center"/>
    </xf>
    <xf numFmtId="0" fontId="0" fillId="13" borderId="0" xfId="1" applyFont="1" applyFill="1"/>
    <xf numFmtId="0" fontId="0" fillId="13" borderId="2" xfId="0" applyFill="1" applyBorder="1" applyAlignment="1">
      <alignment horizontal="center" vertical="center"/>
    </xf>
    <xf numFmtId="0" fontId="20" fillId="0" borderId="2" xfId="1" applyFont="1" applyBorder="1" applyAlignment="1">
      <alignment horizontal="center" vertical="center"/>
    </xf>
    <xf numFmtId="170" fontId="11" fillId="0" borderId="2" xfId="1" applyNumberFormat="1" applyFont="1" applyFill="1" applyBorder="1" applyAlignment="1">
      <alignment vertical="center"/>
    </xf>
    <xf numFmtId="164" fontId="11" fillId="2" borderId="2" xfId="1" applyNumberFormat="1" applyFont="1" applyFill="1" applyBorder="1" applyAlignment="1">
      <alignment horizontal="center" vertical="center"/>
    </xf>
    <xf numFmtId="170" fontId="6" fillId="14" borderId="2" xfId="1" applyNumberFormat="1" applyFont="1" applyFill="1" applyBorder="1" applyAlignment="1">
      <alignment horizontal="right" vertical="center" wrapText="1"/>
    </xf>
    <xf numFmtId="1" fontId="7" fillId="2" borderId="2" xfId="1" applyNumberFormat="1" applyFont="1" applyFill="1" applyBorder="1" applyAlignment="1">
      <alignment horizontal="center" vertical="center"/>
    </xf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/>
    <xf numFmtId="169" fontId="11" fillId="0" borderId="1" xfId="1" applyNumberFormat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169" fontId="11" fillId="0" borderId="6" xfId="1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164" fontId="11" fillId="0" borderId="2" xfId="1" applyNumberFormat="1" applyFont="1" applyFill="1" applyBorder="1" applyAlignment="1">
      <alignment horizontal="right" vertical="center"/>
    </xf>
    <xf numFmtId="165" fontId="11" fillId="0" borderId="2" xfId="1" applyNumberFormat="1" applyFont="1" applyFill="1" applyBorder="1" applyAlignment="1">
      <alignment vertical="center"/>
    </xf>
    <xf numFmtId="0" fontId="11" fillId="0" borderId="8" xfId="1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4" borderId="2" xfId="1" applyFont="1" applyFill="1" applyBorder="1" applyAlignment="1">
      <alignment horizontal="center" vertical="center"/>
    </xf>
    <xf numFmtId="0" fontId="2" fillId="4" borderId="0" xfId="1" applyFont="1" applyFill="1" applyAlignment="1">
      <alignment vertical="center"/>
    </xf>
    <xf numFmtId="0" fontId="2" fillId="4" borderId="0" xfId="1" applyFont="1" applyFill="1"/>
    <xf numFmtId="0" fontId="11" fillId="0" borderId="2" xfId="1" applyFont="1" applyFill="1" applyBorder="1" applyAlignment="1">
      <alignment horizontal="center" vertical="center" wrapText="1"/>
    </xf>
    <xf numFmtId="165" fontId="11" fillId="4" borderId="11" xfId="1" applyNumberFormat="1" applyFont="1" applyFill="1" applyBorder="1" applyAlignment="1">
      <alignment vertical="center"/>
    </xf>
    <xf numFmtId="0" fontId="18" fillId="0" borderId="0" xfId="1" applyFont="1" applyAlignment="1">
      <alignment vertical="center"/>
    </xf>
    <xf numFmtId="164" fontId="6" fillId="0" borderId="2" xfId="1" applyNumberFormat="1" applyFont="1" applyFill="1" applyBorder="1" applyAlignment="1">
      <alignment horizontal="right" vertical="center"/>
    </xf>
    <xf numFmtId="0" fontId="11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164" fontId="6" fillId="0" borderId="6" xfId="1" applyNumberFormat="1" applyFont="1" applyFill="1" applyBorder="1" applyAlignment="1">
      <alignment horizontal="right" vertical="center"/>
    </xf>
    <xf numFmtId="0" fontId="0" fillId="4" borderId="2" xfId="1" applyFont="1" applyFill="1" applyBorder="1" applyAlignment="1">
      <alignment horizontal="center" vertical="center"/>
    </xf>
    <xf numFmtId="165" fontId="11" fillId="0" borderId="8" xfId="1" applyNumberFormat="1" applyFont="1" applyFill="1" applyBorder="1" applyAlignment="1">
      <alignment vertical="center"/>
    </xf>
    <xf numFmtId="2" fontId="6" fillId="0" borderId="2" xfId="1" applyNumberFormat="1" applyFont="1" applyFill="1" applyBorder="1" applyAlignment="1">
      <alignment horizontal="center" vertical="center"/>
    </xf>
    <xf numFmtId="1" fontId="6" fillId="0" borderId="2" xfId="1" applyNumberFormat="1" applyFont="1" applyFill="1" applyBorder="1" applyAlignment="1">
      <alignment horizontal="center" vertical="center"/>
    </xf>
    <xf numFmtId="0" fontId="0" fillId="4" borderId="17" xfId="1" applyFont="1" applyFill="1" applyBorder="1" applyAlignment="1">
      <alignment horizontal="left" vertical="center" wrapText="1"/>
    </xf>
    <xf numFmtId="0" fontId="11" fillId="4" borderId="11" xfId="0" applyFont="1" applyFill="1" applyBorder="1" applyAlignment="1">
      <alignment vertical="center"/>
    </xf>
    <xf numFmtId="0" fontId="6" fillId="0" borderId="2" xfId="1" applyFont="1" applyFill="1" applyBorder="1" applyAlignment="1">
      <alignment horizontal="left" vertical="center"/>
    </xf>
    <xf numFmtId="0" fontId="7" fillId="14" borderId="13" xfId="1" applyFont="1" applyFill="1" applyBorder="1" applyAlignment="1">
      <alignment horizontal="left" vertical="center"/>
    </xf>
    <xf numFmtId="0" fontId="7" fillId="14" borderId="10" xfId="1" applyFont="1" applyFill="1" applyBorder="1" applyAlignment="1">
      <alignment horizontal="left" vertical="center"/>
    </xf>
    <xf numFmtId="0" fontId="0" fillId="13" borderId="13" xfId="1" applyFont="1" applyFill="1" applyBorder="1" applyAlignment="1">
      <alignment horizontal="left" vertical="center"/>
    </xf>
    <xf numFmtId="0" fontId="11" fillId="13" borderId="5" xfId="1" applyFont="1" applyFill="1" applyBorder="1" applyAlignment="1">
      <alignment horizontal="left" vertical="center"/>
    </xf>
    <xf numFmtId="0" fontId="7" fillId="0" borderId="2" xfId="1" applyFont="1" applyFill="1" applyBorder="1" applyAlignment="1">
      <alignment vertical="center"/>
    </xf>
    <xf numFmtId="0" fontId="21" fillId="5" borderId="2" xfId="1" applyFont="1" applyFill="1" applyBorder="1" applyAlignment="1">
      <alignment vertical="center"/>
    </xf>
    <xf numFmtId="0" fontId="8" fillId="0" borderId="2" xfId="1" applyFont="1" applyFill="1" applyBorder="1" applyAlignment="1">
      <alignment horizontal="left" vertical="center"/>
    </xf>
    <xf numFmtId="0" fontId="7" fillId="2" borderId="2" xfId="1" applyFont="1" applyFill="1" applyBorder="1" applyAlignment="1">
      <alignment vertical="center"/>
    </xf>
    <xf numFmtId="0" fontId="7" fillId="0" borderId="2" xfId="1" applyFont="1" applyFill="1" applyBorder="1" applyAlignment="1">
      <alignment horizontal="left" vertical="center"/>
    </xf>
    <xf numFmtId="0" fontId="7" fillId="13" borderId="13" xfId="1" applyFont="1" applyFill="1" applyBorder="1" applyAlignment="1">
      <alignment horizontal="left" vertical="center"/>
    </xf>
    <xf numFmtId="0" fontId="7" fillId="13" borderId="10" xfId="1" applyFont="1" applyFill="1" applyBorder="1" applyAlignment="1">
      <alignment horizontal="left" vertical="center"/>
    </xf>
    <xf numFmtId="0" fontId="7" fillId="13" borderId="5" xfId="1" applyFont="1" applyFill="1" applyBorder="1" applyAlignment="1">
      <alignment horizontal="left" vertical="center"/>
    </xf>
    <xf numFmtId="0" fontId="0" fillId="0" borderId="9" xfId="1" applyFont="1" applyFill="1" applyBorder="1" applyAlignment="1">
      <alignment horizontal="left" vertical="center" wrapText="1"/>
    </xf>
    <xf numFmtId="0" fontId="11" fillId="0" borderId="11" xfId="0" applyFont="1" applyBorder="1" applyAlignment="1">
      <alignment vertical="center"/>
    </xf>
    <xf numFmtId="4" fontId="0" fillId="0" borderId="2" xfId="0" applyNumberFormat="1" applyFont="1" applyFill="1" applyBorder="1" applyAlignment="1">
      <alignment vertical="center"/>
    </xf>
    <xf numFmtId="4" fontId="11" fillId="0" borderId="2" xfId="0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 wrapText="1"/>
    </xf>
    <xf numFmtId="0" fontId="11" fillId="4" borderId="1" xfId="1" applyFont="1" applyFill="1" applyBorder="1" applyAlignment="1">
      <alignment vertical="center" wrapText="1"/>
    </xf>
    <xf numFmtId="0" fontId="14" fillId="0" borderId="2" xfId="1" applyFont="1" applyFill="1" applyBorder="1" applyAlignment="1">
      <alignment vertical="center" wrapText="1"/>
    </xf>
    <xf numFmtId="0" fontId="11" fillId="0" borderId="9" xfId="1" applyFont="1" applyFill="1" applyBorder="1" applyAlignment="1">
      <alignment horizontal="left" vertical="center" wrapText="1"/>
    </xf>
    <xf numFmtId="0" fontId="11" fillId="0" borderId="11" xfId="1" applyFont="1" applyFill="1" applyBorder="1" applyAlignment="1">
      <alignment horizontal="left" vertical="center" wrapText="1"/>
    </xf>
    <xf numFmtId="0" fontId="0" fillId="0" borderId="9" xfId="1" applyFont="1" applyFill="1" applyBorder="1" applyAlignment="1">
      <alignment vertical="center" wrapText="1"/>
    </xf>
    <xf numFmtId="0" fontId="11" fillId="0" borderId="11" xfId="1" applyFont="1" applyFill="1" applyBorder="1" applyAlignment="1">
      <alignment vertical="center" wrapText="1"/>
    </xf>
    <xf numFmtId="0" fontId="0" fillId="0" borderId="19" xfId="1" applyFont="1" applyFill="1" applyBorder="1" applyAlignment="1">
      <alignment horizontal="left" vertical="center" wrapText="1"/>
    </xf>
    <xf numFmtId="0" fontId="11" fillId="0" borderId="14" xfId="1" applyFont="1" applyFill="1" applyBorder="1" applyAlignment="1">
      <alignment horizontal="left" vertical="center" wrapText="1"/>
    </xf>
    <xf numFmtId="0" fontId="7" fillId="0" borderId="9" xfId="1" applyFont="1" applyFill="1" applyBorder="1" applyAlignment="1">
      <alignment vertical="center"/>
    </xf>
    <xf numFmtId="0" fontId="7" fillId="0" borderId="17" xfId="1" applyFont="1" applyFill="1" applyBorder="1" applyAlignment="1">
      <alignment vertical="center"/>
    </xf>
    <xf numFmtId="0" fontId="7" fillId="0" borderId="11" xfId="1" applyFont="1" applyFill="1" applyBorder="1" applyAlignment="1">
      <alignment vertical="center"/>
    </xf>
    <xf numFmtId="0" fontId="11" fillId="0" borderId="2" xfId="1" applyFont="1" applyFill="1" applyBorder="1" applyAlignment="1">
      <alignment horizontal="left" vertical="center"/>
    </xf>
    <xf numFmtId="0" fontId="11" fillId="0" borderId="2" xfId="0" applyFont="1" applyBorder="1" applyAlignment="1">
      <alignment vertical="center"/>
    </xf>
    <xf numFmtId="0" fontId="0" fillId="0" borderId="13" xfId="1" applyFont="1" applyFill="1" applyBorder="1" applyAlignment="1">
      <alignment horizontal="left" vertical="center"/>
    </xf>
    <xf numFmtId="0" fontId="0" fillId="0" borderId="5" xfId="1" applyFont="1" applyFill="1" applyBorder="1" applyAlignment="1">
      <alignment horizontal="left" vertical="center"/>
    </xf>
    <xf numFmtId="0" fontId="0" fillId="13" borderId="5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0" fontId="6" fillId="0" borderId="14" xfId="1" applyFont="1" applyFill="1" applyBorder="1" applyAlignment="1">
      <alignment vertical="center"/>
    </xf>
    <xf numFmtId="0" fontId="6" fillId="0" borderId="6" xfId="1" applyFont="1" applyFill="1" applyBorder="1" applyAlignment="1">
      <alignment vertical="center"/>
    </xf>
    <xf numFmtId="0" fontId="6" fillId="0" borderId="1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11" fillId="0" borderId="2" xfId="1" applyFont="1" applyFill="1" applyBorder="1" applyAlignment="1">
      <alignment vertical="center" wrapText="1"/>
    </xf>
    <xf numFmtId="0" fontId="7" fillId="5" borderId="2" xfId="1" applyFont="1" applyFill="1" applyBorder="1" applyAlignment="1">
      <alignment vertical="center"/>
    </xf>
    <xf numFmtId="0" fontId="7" fillId="0" borderId="15" xfId="1" applyFont="1" applyFill="1" applyBorder="1" applyAlignment="1">
      <alignment vertical="center"/>
    </xf>
    <xf numFmtId="0" fontId="7" fillId="0" borderId="0" xfId="1" applyFont="1" applyFill="1" applyBorder="1" applyAlignment="1">
      <alignment vertical="center"/>
    </xf>
    <xf numFmtId="0" fontId="7" fillId="0" borderId="18" xfId="1" applyFont="1" applyFill="1" applyBorder="1" applyAlignment="1">
      <alignment vertical="center"/>
    </xf>
    <xf numFmtId="0" fontId="0" fillId="0" borderId="1" xfId="1" applyFont="1" applyFill="1" applyBorder="1" applyAlignment="1">
      <alignment vertical="center" wrapText="1"/>
    </xf>
    <xf numFmtId="0" fontId="7" fillId="0" borderId="5" xfId="1" applyFont="1" applyFill="1" applyBorder="1" applyAlignment="1">
      <alignment vertical="center"/>
    </xf>
    <xf numFmtId="0" fontId="11" fillId="4" borderId="17" xfId="1" applyFont="1" applyFill="1" applyBorder="1" applyAlignment="1">
      <alignment horizontal="left" vertical="center" wrapText="1"/>
    </xf>
    <xf numFmtId="0" fontId="11" fillId="4" borderId="11" xfId="1" applyFont="1" applyFill="1" applyBorder="1" applyAlignment="1">
      <alignment horizontal="left" vertical="center" wrapText="1"/>
    </xf>
    <xf numFmtId="0" fontId="11" fillId="4" borderId="18" xfId="1" applyFont="1" applyFill="1" applyBorder="1" applyAlignment="1">
      <alignment horizontal="left" vertical="center" wrapText="1"/>
    </xf>
    <xf numFmtId="0" fontId="11" fillId="4" borderId="14" xfId="1" applyFont="1" applyFill="1" applyBorder="1" applyAlignment="1">
      <alignment horizontal="left" vertical="center" wrapText="1"/>
    </xf>
    <xf numFmtId="0" fontId="7" fillId="10" borderId="13" xfId="1" applyFont="1" applyFill="1" applyBorder="1" applyAlignment="1">
      <alignment horizontal="left" vertical="center"/>
    </xf>
    <xf numFmtId="0" fontId="7" fillId="10" borderId="10" xfId="1" applyFont="1" applyFill="1" applyBorder="1" applyAlignment="1">
      <alignment horizontal="left" vertical="center"/>
    </xf>
    <xf numFmtId="0" fontId="7" fillId="10" borderId="5" xfId="1" applyFont="1" applyFill="1" applyBorder="1" applyAlignment="1">
      <alignment horizontal="left" vertical="center"/>
    </xf>
    <xf numFmtId="0" fontId="5" fillId="8" borderId="13" xfId="1" applyFont="1" applyFill="1" applyBorder="1" applyAlignment="1">
      <alignment horizontal="left" vertical="center"/>
    </xf>
    <xf numFmtId="0" fontId="5" fillId="8" borderId="10" xfId="1" applyFont="1" applyFill="1" applyBorder="1" applyAlignment="1">
      <alignment horizontal="left" vertical="center"/>
    </xf>
    <xf numFmtId="0" fontId="5" fillId="8" borderId="5" xfId="1" applyFont="1" applyFill="1" applyBorder="1" applyAlignment="1">
      <alignment horizontal="left" vertical="center"/>
    </xf>
    <xf numFmtId="0" fontId="3" fillId="10" borderId="13" xfId="1" applyFont="1" applyFill="1" applyBorder="1" applyAlignment="1">
      <alignment horizontal="left" vertical="center"/>
    </xf>
    <xf numFmtId="0" fontId="3" fillId="10" borderId="10" xfId="1" applyFont="1" applyFill="1" applyBorder="1" applyAlignment="1">
      <alignment horizontal="left" vertical="center"/>
    </xf>
    <xf numFmtId="0" fontId="3" fillId="10" borderId="5" xfId="1" applyFont="1" applyFill="1" applyBorder="1" applyAlignment="1">
      <alignment horizontal="left" vertical="center"/>
    </xf>
    <xf numFmtId="0" fontId="7" fillId="3" borderId="1" xfId="1" applyFont="1" applyFill="1" applyBorder="1" applyAlignment="1">
      <alignment vertical="center"/>
    </xf>
    <xf numFmtId="0" fontId="0" fillId="13" borderId="2" xfId="1" applyFont="1" applyFill="1" applyBorder="1" applyAlignment="1">
      <alignment horizontal="left" vertical="center"/>
    </xf>
    <xf numFmtId="0" fontId="11" fillId="13" borderId="2" xfId="1" applyFont="1" applyFill="1" applyBorder="1" applyAlignment="1">
      <alignment horizontal="left" vertical="center"/>
    </xf>
    <xf numFmtId="0" fontId="11" fillId="0" borderId="16" xfId="1" applyFont="1" applyFill="1" applyBorder="1" applyAlignment="1">
      <alignment horizontal="left" vertical="center"/>
    </xf>
    <xf numFmtId="0" fontId="11" fillId="0" borderId="17" xfId="1" applyFont="1" applyFill="1" applyBorder="1" applyAlignment="1">
      <alignment horizontal="left" vertical="center"/>
    </xf>
    <xf numFmtId="0" fontId="11" fillId="4" borderId="13" xfId="1" applyFont="1" applyFill="1" applyBorder="1" applyAlignment="1">
      <alignment horizontal="left" vertical="center" wrapText="1"/>
    </xf>
    <xf numFmtId="0" fontId="11" fillId="4" borderId="5" xfId="1" applyFont="1" applyFill="1" applyBorder="1" applyAlignment="1">
      <alignment horizontal="left" vertical="center" wrapText="1"/>
    </xf>
    <xf numFmtId="0" fontId="6" fillId="0" borderId="5" xfId="1" applyFont="1" applyFill="1" applyBorder="1" applyAlignment="1">
      <alignment vertical="center" wrapText="1"/>
    </xf>
    <xf numFmtId="0" fontId="6" fillId="0" borderId="2" xfId="1" applyFont="1" applyFill="1" applyBorder="1" applyAlignment="1">
      <alignment vertical="center" wrapText="1"/>
    </xf>
    <xf numFmtId="0" fontId="7" fillId="5" borderId="2" xfId="1" applyFont="1" applyFill="1" applyBorder="1" applyAlignment="1">
      <alignment horizontal="left" vertical="center"/>
    </xf>
    <xf numFmtId="0" fontId="0" fillId="4" borderId="2" xfId="0" applyFill="1" applyBorder="1" applyAlignment="1">
      <alignment horizontal="left" vertical="center"/>
    </xf>
    <xf numFmtId="0" fontId="11" fillId="4" borderId="2" xfId="0" applyFont="1" applyFill="1" applyBorder="1" applyAlignment="1">
      <alignment horizontal="left" vertical="center"/>
    </xf>
    <xf numFmtId="0" fontId="7" fillId="5" borderId="11" xfId="1" applyFont="1" applyFill="1" applyBorder="1" applyAlignment="1">
      <alignment vertical="center"/>
    </xf>
    <xf numFmtId="0" fontId="7" fillId="5" borderId="1" xfId="1" applyFont="1" applyFill="1" applyBorder="1" applyAlignment="1">
      <alignment vertical="center"/>
    </xf>
    <xf numFmtId="0" fontId="6" fillId="0" borderId="17" xfId="1" applyFont="1" applyFill="1" applyBorder="1" applyAlignment="1">
      <alignment horizontal="left" vertical="center" wrapText="1"/>
    </xf>
    <xf numFmtId="0" fontId="12" fillId="0" borderId="0" xfId="1" applyFont="1" applyBorder="1" applyAlignment="1">
      <alignment horizontal="center" vertical="center"/>
    </xf>
    <xf numFmtId="0" fontId="5" fillId="12" borderId="2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3" fillId="12" borderId="12" xfId="1" applyFont="1" applyFill="1" applyBorder="1" applyAlignment="1">
      <alignment vertical="center"/>
    </xf>
    <xf numFmtId="0" fontId="3" fillId="12" borderId="3" xfId="1" applyFont="1" applyFill="1" applyBorder="1" applyAlignment="1">
      <alignment vertical="center"/>
    </xf>
    <xf numFmtId="164" fontId="5" fillId="0" borderId="2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vertical="center"/>
    </xf>
    <xf numFmtId="0" fontId="11" fillId="0" borderId="2" xfId="0" applyFont="1" applyFill="1" applyBorder="1" applyAlignment="1">
      <alignment vertical="center" wrapText="1"/>
    </xf>
    <xf numFmtId="4" fontId="0" fillId="4" borderId="2" xfId="0" applyNumberFormat="1" applyFont="1" applyFill="1" applyBorder="1" applyAlignment="1">
      <alignment vertical="center"/>
    </xf>
    <xf numFmtId="0" fontId="11" fillId="0" borderId="4" xfId="1" applyFont="1" applyFill="1" applyBorder="1" applyAlignment="1">
      <alignment horizontal="left" vertical="center" wrapText="1"/>
    </xf>
    <xf numFmtId="0" fontId="11" fillId="0" borderId="12" xfId="1" applyFont="1" applyFill="1" applyBorder="1" applyAlignment="1">
      <alignment horizontal="left" vertical="center" wrapText="1"/>
    </xf>
    <xf numFmtId="0" fontId="14" fillId="0" borderId="9" xfId="1" applyFont="1" applyFill="1" applyBorder="1" applyAlignment="1">
      <alignment horizontal="left" vertical="center" wrapText="1"/>
    </xf>
    <xf numFmtId="0" fontId="14" fillId="0" borderId="11" xfId="1" applyFont="1" applyFill="1" applyBorder="1" applyAlignment="1">
      <alignment horizontal="left" vertical="center" wrapText="1"/>
    </xf>
    <xf numFmtId="0" fontId="0" fillId="0" borderId="1" xfId="1" applyFont="1" applyFill="1" applyBorder="1" applyAlignment="1">
      <alignment vertical="center"/>
    </xf>
    <xf numFmtId="0" fontId="7" fillId="9" borderId="2" xfId="1" applyFont="1" applyFill="1" applyBorder="1" applyAlignment="1">
      <alignment vertical="center"/>
    </xf>
    <xf numFmtId="0" fontId="10" fillId="0" borderId="2" xfId="1" applyFont="1" applyBorder="1" applyAlignment="1">
      <alignment horizontal="center" vertical="center"/>
    </xf>
    <xf numFmtId="0" fontId="6" fillId="12" borderId="2" xfId="1" applyFont="1" applyFill="1" applyBorder="1" applyAlignment="1">
      <alignment vertical="center"/>
    </xf>
    <xf numFmtId="0" fontId="6" fillId="8" borderId="2" xfId="1" applyFont="1" applyFill="1" applyBorder="1" applyAlignment="1">
      <alignment vertical="center"/>
    </xf>
    <xf numFmtId="0" fontId="0" fillId="10" borderId="2" xfId="1" applyFont="1" applyFill="1" applyBorder="1" applyAlignment="1">
      <alignment vertical="center"/>
    </xf>
    <xf numFmtId="0" fontId="11" fillId="10" borderId="2" xfId="1" applyFont="1" applyFill="1" applyBorder="1" applyAlignment="1">
      <alignment vertical="center"/>
    </xf>
    <xf numFmtId="0" fontId="0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left" vertical="center"/>
    </xf>
    <xf numFmtId="0" fontId="10" fillId="0" borderId="13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7" fillId="0" borderId="1" xfId="1" applyFont="1" applyFill="1" applyBorder="1" applyAlignment="1">
      <alignment vertical="center"/>
    </xf>
    <xf numFmtId="0" fontId="7" fillId="0" borderId="6" xfId="1" applyFont="1" applyFill="1" applyBorder="1" applyAlignment="1">
      <alignment vertical="center"/>
    </xf>
    <xf numFmtId="0" fontId="0" fillId="0" borderId="2" xfId="1" applyFont="1" applyFill="1" applyBorder="1" applyAlignment="1">
      <alignment horizontal="left" vertical="center"/>
    </xf>
    <xf numFmtId="0" fontId="5" fillId="0" borderId="8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164" fontId="5" fillId="0" borderId="14" xfId="1" applyNumberFormat="1" applyFont="1" applyFill="1" applyBorder="1" applyAlignment="1">
      <alignment horizontal="center" vertical="center" wrapText="1"/>
    </xf>
    <xf numFmtId="164" fontId="5" fillId="0" borderId="20" xfId="1" applyNumberFormat="1" applyFont="1" applyFill="1" applyBorder="1" applyAlignment="1">
      <alignment horizontal="center" vertical="center" wrapText="1"/>
    </xf>
    <xf numFmtId="164" fontId="5" fillId="0" borderId="6" xfId="1" applyNumberFormat="1" applyFont="1" applyFill="1" applyBorder="1" applyAlignment="1">
      <alignment horizontal="center" vertical="center" wrapText="1"/>
    </xf>
    <xf numFmtId="164" fontId="5" fillId="0" borderId="21" xfId="1" applyNumberFormat="1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left" vertical="center"/>
    </xf>
    <xf numFmtId="0" fontId="11" fillId="4" borderId="5" xfId="0" applyFont="1" applyFill="1" applyBorder="1" applyAlignment="1">
      <alignment horizontal="left" vertical="center"/>
    </xf>
    <xf numFmtId="0" fontId="11" fillId="0" borderId="17" xfId="1" applyFont="1" applyFill="1" applyBorder="1" applyAlignment="1">
      <alignment vertical="center" wrapText="1"/>
    </xf>
    <xf numFmtId="0" fontId="6" fillId="0" borderId="1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 wrapText="1"/>
    </xf>
    <xf numFmtId="0" fontId="11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20" fillId="0" borderId="2" xfId="1" applyFont="1" applyFill="1" applyBorder="1" applyAlignment="1">
      <alignment vertical="center"/>
    </xf>
    <xf numFmtId="0" fontId="3" fillId="4" borderId="8" xfId="1" applyFont="1" applyFill="1" applyBorder="1" applyAlignment="1">
      <alignment horizontal="center" vertical="center"/>
    </xf>
    <xf numFmtId="0" fontId="3" fillId="4" borderId="7" xfId="1" applyFont="1" applyFill="1" applyBorder="1" applyAlignment="1">
      <alignment horizontal="center" vertical="center"/>
    </xf>
    <xf numFmtId="0" fontId="5" fillId="0" borderId="27" xfId="1" applyFont="1" applyFill="1" applyBorder="1" applyAlignment="1">
      <alignment horizontal="center" vertical="center" wrapText="1"/>
    </xf>
    <xf numFmtId="0" fontId="5" fillId="0" borderId="28" xfId="1" applyFont="1" applyFill="1" applyBorder="1" applyAlignment="1">
      <alignment horizontal="center" vertical="center" wrapText="1"/>
    </xf>
    <xf numFmtId="0" fontId="5" fillId="0" borderId="29" xfId="1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horizontal="center" vertical="center" wrapText="1"/>
    </xf>
    <xf numFmtId="49" fontId="8" fillId="0" borderId="19" xfId="1" applyNumberFormat="1" applyFont="1" applyFill="1" applyBorder="1" applyAlignment="1">
      <alignment horizontal="center" vertical="center" wrapText="1"/>
    </xf>
    <xf numFmtId="49" fontId="8" fillId="0" borderId="22" xfId="1" applyNumberFormat="1" applyFont="1" applyFill="1" applyBorder="1" applyAlignment="1">
      <alignment horizontal="center" vertical="center" wrapText="1"/>
    </xf>
    <xf numFmtId="4" fontId="11" fillId="0" borderId="5" xfId="0" applyNumberFormat="1" applyFont="1" applyBorder="1" applyAlignment="1">
      <alignment vertical="center"/>
    </xf>
    <xf numFmtId="4" fontId="11" fillId="0" borderId="2" xfId="0" applyNumberFormat="1" applyFont="1" applyBorder="1" applyAlignment="1">
      <alignment vertical="center"/>
    </xf>
    <xf numFmtId="4" fontId="6" fillId="0" borderId="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0" fillId="0" borderId="23" xfId="1" applyFont="1" applyFill="1" applyBorder="1" applyAlignment="1">
      <alignment horizontal="left" vertical="center"/>
    </xf>
    <xf numFmtId="0" fontId="11" fillId="0" borderId="25" xfId="1" applyFont="1" applyFill="1" applyBorder="1" applyAlignment="1">
      <alignment horizontal="left" vertical="center"/>
    </xf>
    <xf numFmtId="0" fontId="5" fillId="8" borderId="23" xfId="1" applyFont="1" applyFill="1" applyBorder="1" applyAlignment="1">
      <alignment horizontal="center" vertical="center"/>
    </xf>
    <xf numFmtId="0" fontId="5" fillId="8" borderId="26" xfId="1" applyFont="1" applyFill="1" applyBorder="1" applyAlignment="1">
      <alignment horizontal="center" vertical="center"/>
    </xf>
    <xf numFmtId="0" fontId="5" fillId="8" borderId="25" xfId="1" applyFont="1" applyFill="1" applyBorder="1" applyAlignment="1">
      <alignment horizontal="center" vertical="center"/>
    </xf>
  </cellXfs>
  <cellStyles count="6">
    <cellStyle name="Excel Built-in Normal" xfId="1"/>
    <cellStyle name="normální" xfId="0" builtinId="0"/>
    <cellStyle name="Normální 10" xfId="2"/>
    <cellStyle name="Normální 10 2" xfId="4"/>
    <cellStyle name="Normální 2" xfId="3"/>
    <cellStyle name="Normální 2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E6E64C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232832</xdr:colOff>
      <xdr:row>33</xdr:row>
      <xdr:rowOff>0</xdr:rowOff>
    </xdr:from>
    <xdr:to>
      <xdr:col>6</xdr:col>
      <xdr:colOff>1015999</xdr:colOff>
      <xdr:row>50</xdr:row>
      <xdr:rowOff>148167</xdr:rowOff>
    </xdr:to>
    <xdr:pic>
      <xdr:nvPicPr>
        <xdr:cNvPr id="3" name="Obrázek 2" descr="rozpiska_vykaz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317999" y="5937250"/>
          <a:ext cx="8551333" cy="320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67"/>
  <sheetViews>
    <sheetView tabSelected="1" view="pageBreakPreview" topLeftCell="A34" zoomScale="90" zoomScaleNormal="75" zoomScaleSheetLayoutView="90" workbookViewId="0">
      <selection activeCell="B37" sqref="B37"/>
    </sheetView>
  </sheetViews>
  <sheetFormatPr defaultRowHeight="14.25"/>
  <cols>
    <col min="1" max="1" width="14.140625" style="3" customWidth="1"/>
    <col min="2" max="2" width="47.140625" style="1" customWidth="1"/>
    <col min="3" max="3" width="75.5703125" style="1" customWidth="1"/>
    <col min="4" max="4" width="11" style="51" customWidth="1"/>
    <col min="5" max="5" width="13.140625" style="3" customWidth="1"/>
    <col min="6" max="6" width="16.85546875" style="4" customWidth="1"/>
    <col min="7" max="7" width="21.28515625" style="5" customWidth="1"/>
    <col min="8" max="8" width="15.42578125" style="1" customWidth="1"/>
    <col min="9" max="11" width="9.140625" style="1"/>
    <col min="12" max="16384" width="9.140625" style="2"/>
  </cols>
  <sheetData>
    <row r="1" spans="1:11" s="211" customFormat="1">
      <c r="A1" s="3"/>
      <c r="B1" s="210"/>
      <c r="C1" s="210"/>
      <c r="D1" s="51"/>
      <c r="E1" s="3"/>
      <c r="F1" s="4"/>
      <c r="G1" s="5"/>
      <c r="H1" s="210"/>
      <c r="I1" s="210"/>
      <c r="J1" s="210"/>
      <c r="K1" s="210"/>
    </row>
    <row r="2" spans="1:11" s="211" customFormat="1">
      <c r="A2" s="3"/>
      <c r="B2" s="210"/>
      <c r="C2" s="210"/>
      <c r="D2" s="51"/>
      <c r="E2" s="3"/>
      <c r="F2" s="4"/>
      <c r="G2" s="5"/>
      <c r="H2" s="210"/>
      <c r="I2" s="210"/>
      <c r="J2" s="210"/>
      <c r="K2" s="210"/>
    </row>
    <row r="3" spans="1:11" s="211" customFormat="1">
      <c r="A3" s="3"/>
      <c r="B3" s="210"/>
      <c r="C3" s="210"/>
      <c r="D3" s="51"/>
      <c r="E3" s="3"/>
      <c r="F3" s="4"/>
      <c r="G3" s="5"/>
      <c r="H3" s="210"/>
      <c r="I3" s="210"/>
      <c r="J3" s="210"/>
      <c r="K3" s="210"/>
    </row>
    <row r="4" spans="1:11" s="211" customFormat="1">
      <c r="A4" s="3"/>
      <c r="B4" s="210"/>
      <c r="C4" s="210"/>
      <c r="D4" s="51"/>
      <c r="E4" s="3"/>
      <c r="F4" s="4"/>
      <c r="G4" s="5"/>
      <c r="H4" s="210"/>
      <c r="I4" s="210"/>
      <c r="J4" s="210"/>
      <c r="K4" s="210"/>
    </row>
    <row r="5" spans="1:11" s="211" customFormat="1">
      <c r="A5" s="3"/>
      <c r="B5" s="210"/>
      <c r="C5" s="210"/>
      <c r="D5" s="51"/>
      <c r="E5" s="3"/>
      <c r="F5" s="4"/>
      <c r="G5" s="5"/>
      <c r="H5" s="210"/>
      <c r="I5" s="210"/>
      <c r="J5" s="210"/>
      <c r="K5" s="210"/>
    </row>
    <row r="6" spans="1:11" s="211" customFormat="1">
      <c r="A6" s="3"/>
      <c r="B6" s="210"/>
      <c r="C6" s="210"/>
      <c r="D6" s="51"/>
      <c r="E6" s="3"/>
      <c r="F6" s="4"/>
      <c r="G6" s="5"/>
      <c r="H6" s="210"/>
      <c r="I6" s="210"/>
      <c r="J6" s="210"/>
      <c r="K6" s="210"/>
    </row>
    <row r="7" spans="1:11" s="211" customFormat="1">
      <c r="A7" s="3"/>
      <c r="B7" s="210"/>
      <c r="C7" s="210"/>
      <c r="D7" s="51"/>
      <c r="E7" s="3"/>
      <c r="F7" s="4"/>
      <c r="G7" s="5"/>
      <c r="H7" s="210"/>
      <c r="I7" s="210"/>
      <c r="J7" s="210"/>
      <c r="K7" s="210"/>
    </row>
    <row r="8" spans="1:11" s="211" customFormat="1">
      <c r="A8" s="3"/>
      <c r="B8" s="210"/>
      <c r="C8" s="210"/>
      <c r="D8" s="51"/>
      <c r="E8" s="3"/>
      <c r="F8" s="4"/>
      <c r="G8" s="5"/>
      <c r="H8" s="210"/>
      <c r="I8" s="210"/>
      <c r="J8" s="210"/>
      <c r="K8" s="210"/>
    </row>
    <row r="9" spans="1:11" s="211" customFormat="1">
      <c r="A9" s="3"/>
      <c r="B9" s="210"/>
      <c r="C9" s="210"/>
      <c r="D9" s="51"/>
      <c r="E9" s="3"/>
      <c r="F9" s="4"/>
      <c r="G9" s="5"/>
      <c r="H9" s="210"/>
      <c r="I9" s="210"/>
      <c r="J9" s="210"/>
      <c r="K9" s="210"/>
    </row>
    <row r="10" spans="1:11" s="211" customFormat="1">
      <c r="A10" s="3"/>
      <c r="B10" s="210"/>
      <c r="C10" s="210"/>
      <c r="D10" s="51"/>
      <c r="E10" s="3"/>
      <c r="F10" s="4"/>
      <c r="G10" s="5"/>
      <c r="H10" s="210"/>
      <c r="I10" s="210"/>
      <c r="J10" s="210"/>
      <c r="K10" s="210"/>
    </row>
    <row r="11" spans="1:11" s="211" customFormat="1">
      <c r="A11" s="3"/>
      <c r="B11" s="210"/>
      <c r="C11" s="210"/>
      <c r="D11" s="51"/>
      <c r="E11" s="3"/>
      <c r="F11" s="4"/>
      <c r="G11" s="5"/>
      <c r="H11" s="210"/>
      <c r="I11" s="210"/>
      <c r="J11" s="210"/>
      <c r="K11" s="210"/>
    </row>
    <row r="12" spans="1:11" s="211" customFormat="1">
      <c r="A12" s="3"/>
      <c r="B12" s="210"/>
      <c r="C12" s="210"/>
      <c r="D12" s="51"/>
      <c r="E12" s="3"/>
      <c r="F12" s="4"/>
      <c r="G12" s="5"/>
      <c r="H12" s="210"/>
      <c r="I12" s="210"/>
      <c r="J12" s="210"/>
      <c r="K12" s="210"/>
    </row>
    <row r="13" spans="1:11" s="211" customFormat="1">
      <c r="A13" s="3"/>
      <c r="B13" s="210"/>
      <c r="C13" s="210"/>
      <c r="D13" s="51"/>
      <c r="E13" s="3"/>
      <c r="F13" s="4"/>
      <c r="G13" s="5"/>
      <c r="H13" s="210"/>
      <c r="I13" s="210"/>
      <c r="J13" s="210"/>
      <c r="K13" s="210"/>
    </row>
    <row r="14" spans="1:11" s="211" customFormat="1">
      <c r="A14" s="3"/>
      <c r="B14" s="210"/>
      <c r="C14" s="210"/>
      <c r="D14" s="51"/>
      <c r="E14" s="3"/>
      <c r="F14" s="4"/>
      <c r="G14" s="5"/>
      <c r="H14" s="210"/>
      <c r="I14" s="210"/>
      <c r="J14" s="210"/>
      <c r="K14" s="210"/>
    </row>
    <row r="15" spans="1:11" s="211" customFormat="1">
      <c r="A15" s="3"/>
      <c r="B15" s="210"/>
      <c r="C15" s="210"/>
      <c r="D15" s="51"/>
      <c r="E15" s="3"/>
      <c r="F15" s="4"/>
      <c r="G15" s="5"/>
      <c r="H15" s="210"/>
      <c r="I15" s="210"/>
      <c r="J15" s="210"/>
      <c r="K15" s="210"/>
    </row>
    <row r="16" spans="1:11" s="211" customFormat="1">
      <c r="A16" s="3"/>
      <c r="B16" s="210"/>
      <c r="C16" s="210"/>
      <c r="D16" s="51"/>
      <c r="E16" s="3"/>
      <c r="F16" s="4"/>
      <c r="G16" s="5"/>
      <c r="H16" s="210"/>
      <c r="I16" s="210"/>
      <c r="J16" s="210"/>
      <c r="K16" s="210"/>
    </row>
    <row r="17" spans="1:11" s="211" customFormat="1">
      <c r="A17" s="3"/>
      <c r="B17" s="210"/>
      <c r="C17" s="210"/>
      <c r="D17" s="51"/>
      <c r="E17" s="3"/>
      <c r="F17" s="4"/>
      <c r="G17" s="5"/>
      <c r="H17" s="210"/>
      <c r="I17" s="210"/>
      <c r="J17" s="210"/>
      <c r="K17" s="210"/>
    </row>
    <row r="18" spans="1:11" s="211" customFormat="1">
      <c r="A18" s="3"/>
      <c r="B18" s="210"/>
      <c r="C18" s="210"/>
      <c r="D18" s="51"/>
      <c r="E18" s="3"/>
      <c r="F18" s="4"/>
      <c r="G18" s="5"/>
      <c r="H18" s="210"/>
      <c r="I18" s="210"/>
      <c r="J18" s="210"/>
      <c r="K18" s="210"/>
    </row>
    <row r="19" spans="1:11" s="211" customFormat="1">
      <c r="A19" s="3"/>
      <c r="B19" s="210"/>
      <c r="C19" s="210"/>
      <c r="D19" s="51"/>
      <c r="E19" s="3"/>
      <c r="F19" s="4"/>
      <c r="G19" s="5"/>
      <c r="H19" s="210"/>
      <c r="I19" s="210"/>
      <c r="J19" s="210"/>
      <c r="K19" s="210"/>
    </row>
    <row r="20" spans="1:11" s="211" customFormat="1">
      <c r="A20" s="3"/>
      <c r="B20" s="210"/>
      <c r="C20" s="210"/>
      <c r="D20" s="51"/>
      <c r="E20" s="3"/>
      <c r="F20" s="4"/>
      <c r="G20" s="5"/>
      <c r="H20" s="210"/>
      <c r="I20" s="210"/>
      <c r="J20" s="210"/>
      <c r="K20" s="210"/>
    </row>
    <row r="21" spans="1:11" s="211" customFormat="1">
      <c r="A21" s="3"/>
      <c r="B21" s="210"/>
      <c r="C21" s="210"/>
      <c r="D21" s="51"/>
      <c r="E21" s="3"/>
      <c r="F21" s="4"/>
      <c r="G21" s="5"/>
      <c r="H21" s="210"/>
      <c r="I21" s="210"/>
      <c r="J21" s="210"/>
      <c r="K21" s="210"/>
    </row>
    <row r="22" spans="1:11" s="211" customFormat="1">
      <c r="A22" s="3"/>
      <c r="B22" s="210"/>
      <c r="C22" s="210"/>
      <c r="D22" s="51"/>
      <c r="E22" s="3"/>
      <c r="F22" s="4"/>
      <c r="G22" s="5"/>
      <c r="H22" s="210"/>
      <c r="I22" s="210"/>
      <c r="J22" s="210"/>
      <c r="K22" s="210"/>
    </row>
    <row r="23" spans="1:11" s="211" customFormat="1">
      <c r="A23" s="3"/>
      <c r="B23" s="210"/>
      <c r="C23" s="210"/>
      <c r="D23" s="51"/>
      <c r="E23" s="3"/>
      <c r="F23" s="4"/>
      <c r="G23" s="5"/>
      <c r="H23" s="210"/>
      <c r="I23" s="210"/>
      <c r="J23" s="210"/>
      <c r="K23" s="210"/>
    </row>
    <row r="24" spans="1:11" s="211" customFormat="1">
      <c r="A24" s="3"/>
      <c r="B24" s="210"/>
      <c r="C24" s="210"/>
      <c r="D24" s="51"/>
      <c r="E24" s="3"/>
      <c r="F24" s="4"/>
      <c r="G24" s="5"/>
      <c r="H24" s="210"/>
      <c r="I24" s="210"/>
      <c r="J24" s="210"/>
      <c r="K24" s="210"/>
    </row>
    <row r="25" spans="1:11" s="211" customFormat="1">
      <c r="A25" s="3"/>
      <c r="B25" s="210"/>
      <c r="C25" s="210"/>
      <c r="D25" s="51"/>
      <c r="E25" s="3"/>
      <c r="F25" s="4"/>
      <c r="G25" s="5"/>
      <c r="H25" s="210"/>
      <c r="I25" s="210"/>
      <c r="J25" s="210"/>
      <c r="K25" s="210"/>
    </row>
    <row r="26" spans="1:11" s="211" customFormat="1">
      <c r="A26" s="3"/>
      <c r="B26" s="210"/>
      <c r="C26" s="210"/>
      <c r="D26" s="51"/>
      <c r="E26" s="3"/>
      <c r="F26" s="4"/>
      <c r="G26" s="5"/>
      <c r="H26" s="210"/>
      <c r="I26" s="210"/>
      <c r="J26" s="210"/>
      <c r="K26" s="210"/>
    </row>
    <row r="27" spans="1:11" s="211" customFormat="1">
      <c r="A27" s="3"/>
      <c r="B27" s="210"/>
      <c r="C27" s="210"/>
      <c r="D27" s="51"/>
      <c r="E27" s="3"/>
      <c r="F27" s="4"/>
      <c r="G27" s="5"/>
      <c r="H27" s="210"/>
      <c r="I27" s="210"/>
      <c r="J27" s="210"/>
      <c r="K27" s="210"/>
    </row>
    <row r="28" spans="1:11" s="211" customFormat="1">
      <c r="A28" s="3"/>
      <c r="B28" s="210"/>
      <c r="C28" s="210"/>
      <c r="D28" s="51"/>
      <c r="E28" s="3"/>
      <c r="F28" s="4"/>
      <c r="G28" s="5"/>
      <c r="H28" s="210"/>
      <c r="I28" s="210"/>
      <c r="J28" s="210"/>
      <c r="K28" s="210"/>
    </row>
    <row r="29" spans="1:11" s="211" customFormat="1">
      <c r="A29" s="3"/>
      <c r="B29" s="210"/>
      <c r="C29" s="210"/>
      <c r="D29" s="51"/>
      <c r="E29" s="3"/>
      <c r="F29" s="4"/>
      <c r="G29" s="5"/>
      <c r="H29" s="210"/>
      <c r="I29" s="210"/>
      <c r="J29" s="210"/>
      <c r="K29" s="210"/>
    </row>
    <row r="30" spans="1:11" s="211" customFormat="1">
      <c r="A30" s="3"/>
      <c r="B30" s="210"/>
      <c r="C30" s="210"/>
      <c r="D30" s="51"/>
      <c r="E30" s="3"/>
      <c r="F30" s="4"/>
      <c r="G30" s="5"/>
      <c r="H30" s="210"/>
      <c r="I30" s="210"/>
      <c r="J30" s="210"/>
      <c r="K30" s="210"/>
    </row>
    <row r="31" spans="1:11" s="211" customFormat="1">
      <c r="A31" s="3"/>
      <c r="B31" s="210"/>
      <c r="C31" s="210"/>
      <c r="D31" s="51"/>
      <c r="E31" s="3"/>
      <c r="F31" s="4"/>
      <c r="G31" s="5"/>
      <c r="H31" s="210"/>
      <c r="I31" s="210"/>
      <c r="J31" s="210"/>
      <c r="K31" s="210"/>
    </row>
    <row r="32" spans="1:11" s="211" customFormat="1">
      <c r="A32" s="3"/>
      <c r="B32" s="210"/>
      <c r="C32" s="210"/>
      <c r="D32" s="51"/>
      <c r="E32" s="3"/>
      <c r="F32" s="4"/>
      <c r="G32" s="5"/>
      <c r="H32" s="210"/>
      <c r="I32" s="210"/>
      <c r="J32" s="210"/>
      <c r="K32" s="210"/>
    </row>
    <row r="33" spans="1:11" s="211" customFormat="1">
      <c r="A33" s="3"/>
      <c r="B33" s="210"/>
      <c r="C33" s="210"/>
      <c r="D33" s="51"/>
      <c r="E33" s="3"/>
      <c r="F33" s="4"/>
      <c r="G33" s="5"/>
      <c r="H33" s="210"/>
      <c r="I33" s="210"/>
      <c r="J33" s="210"/>
      <c r="K33" s="210"/>
    </row>
    <row r="34" spans="1:11" s="211" customFormat="1">
      <c r="A34" s="3"/>
      <c r="B34" s="210"/>
      <c r="C34" s="210"/>
      <c r="D34" s="51"/>
      <c r="E34" s="3"/>
      <c r="F34" s="4"/>
      <c r="G34" s="5"/>
      <c r="H34" s="210"/>
      <c r="I34" s="210"/>
      <c r="J34" s="210"/>
      <c r="K34" s="210"/>
    </row>
    <row r="35" spans="1:11" s="211" customFormat="1">
      <c r="A35" s="3"/>
      <c r="B35" s="210"/>
      <c r="C35" s="210"/>
      <c r="D35" s="51"/>
      <c r="E35" s="3"/>
      <c r="F35" s="4"/>
      <c r="G35" s="5"/>
      <c r="H35" s="210"/>
      <c r="I35" s="210"/>
      <c r="J35" s="210"/>
      <c r="K35" s="210"/>
    </row>
    <row r="36" spans="1:11" s="211" customFormat="1">
      <c r="A36" s="3"/>
      <c r="B36" s="210"/>
      <c r="C36" s="210"/>
      <c r="D36" s="51"/>
      <c r="E36" s="3"/>
      <c r="F36" s="4"/>
      <c r="G36" s="5"/>
      <c r="H36" s="210"/>
      <c r="I36" s="210"/>
      <c r="J36" s="210"/>
      <c r="K36" s="210"/>
    </row>
    <row r="37" spans="1:11" s="211" customFormat="1">
      <c r="A37" s="3"/>
      <c r="B37" s="210"/>
      <c r="C37" s="210"/>
      <c r="D37" s="51"/>
      <c r="E37" s="3"/>
      <c r="F37" s="4"/>
      <c r="G37" s="5"/>
      <c r="H37" s="210"/>
      <c r="I37" s="210"/>
      <c r="J37" s="210"/>
      <c r="K37" s="210"/>
    </row>
    <row r="38" spans="1:11" s="211" customFormat="1">
      <c r="A38" s="3"/>
      <c r="B38" s="210"/>
      <c r="C38" s="210"/>
      <c r="D38" s="51"/>
      <c r="E38" s="3"/>
      <c r="F38" s="4"/>
      <c r="G38" s="5"/>
      <c r="H38" s="210"/>
      <c r="I38" s="210"/>
      <c r="J38" s="210"/>
      <c r="K38" s="210"/>
    </row>
    <row r="39" spans="1:11" s="211" customFormat="1">
      <c r="A39" s="3"/>
      <c r="B39" s="210"/>
      <c r="C39" s="210"/>
      <c r="D39" s="51"/>
      <c r="E39" s="3"/>
      <c r="F39" s="4"/>
      <c r="G39" s="5"/>
      <c r="H39" s="210"/>
      <c r="I39" s="210"/>
      <c r="J39" s="210"/>
      <c r="K39" s="210"/>
    </row>
    <row r="40" spans="1:11" s="211" customFormat="1">
      <c r="A40" s="3"/>
      <c r="B40" s="210"/>
      <c r="C40" s="210"/>
      <c r="D40" s="51"/>
      <c r="E40" s="3"/>
      <c r="F40" s="4"/>
      <c r="G40" s="5"/>
      <c r="H40" s="210"/>
      <c r="I40" s="210"/>
      <c r="J40" s="210"/>
      <c r="K40" s="210"/>
    </row>
    <row r="41" spans="1:11" s="211" customFormat="1">
      <c r="A41" s="3"/>
      <c r="B41" s="210"/>
      <c r="C41" s="210"/>
      <c r="D41" s="51"/>
      <c r="E41" s="3"/>
      <c r="F41" s="4"/>
      <c r="G41" s="5"/>
      <c r="H41" s="210"/>
      <c r="I41" s="210"/>
      <c r="J41" s="210"/>
      <c r="K41" s="210"/>
    </row>
    <row r="42" spans="1:11" s="211" customFormat="1">
      <c r="A42" s="3"/>
      <c r="B42" s="210"/>
      <c r="C42" s="210"/>
      <c r="D42" s="51"/>
      <c r="E42" s="3"/>
      <c r="F42" s="4"/>
      <c r="G42" s="5"/>
      <c r="H42" s="210"/>
      <c r="I42" s="210"/>
      <c r="J42" s="210"/>
      <c r="K42" s="210"/>
    </row>
    <row r="43" spans="1:11" s="211" customFormat="1">
      <c r="A43" s="3"/>
      <c r="B43" s="210"/>
      <c r="C43" s="210"/>
      <c r="D43" s="51"/>
      <c r="E43" s="3"/>
      <c r="F43" s="4"/>
      <c r="G43" s="5"/>
      <c r="H43" s="210"/>
      <c r="I43" s="210"/>
      <c r="J43" s="210"/>
      <c r="K43" s="210"/>
    </row>
    <row r="44" spans="1:11" s="211" customFormat="1">
      <c r="A44" s="3"/>
      <c r="B44" s="210"/>
      <c r="C44" s="210"/>
      <c r="D44" s="51"/>
      <c r="E44" s="3"/>
      <c r="F44" s="4"/>
      <c r="G44" s="5"/>
      <c r="H44" s="210"/>
      <c r="I44" s="210"/>
      <c r="J44" s="210"/>
      <c r="K44" s="210"/>
    </row>
    <row r="45" spans="1:11" s="211" customFormat="1">
      <c r="A45" s="3"/>
      <c r="B45" s="210"/>
      <c r="C45" s="210"/>
      <c r="D45" s="51"/>
      <c r="E45" s="3"/>
      <c r="F45" s="4"/>
      <c r="G45" s="5"/>
      <c r="H45" s="210"/>
      <c r="I45" s="210"/>
      <c r="J45" s="210"/>
      <c r="K45" s="210"/>
    </row>
    <row r="46" spans="1:11" s="211" customFormat="1">
      <c r="A46" s="3"/>
      <c r="B46" s="210"/>
      <c r="C46" s="210"/>
      <c r="D46" s="51"/>
      <c r="E46" s="3"/>
      <c r="F46" s="4"/>
      <c r="G46" s="5"/>
      <c r="H46" s="210"/>
      <c r="I46" s="210"/>
      <c r="J46" s="210"/>
      <c r="K46" s="210"/>
    </row>
    <row r="47" spans="1:11" s="211" customFormat="1">
      <c r="A47" s="3"/>
      <c r="B47" s="210"/>
      <c r="C47" s="210"/>
      <c r="D47" s="51"/>
      <c r="E47" s="3"/>
      <c r="F47" s="4"/>
      <c r="G47" s="5"/>
      <c r="H47" s="210"/>
      <c r="I47" s="210"/>
      <c r="J47" s="210"/>
      <c r="K47" s="210"/>
    </row>
    <row r="48" spans="1:11" s="211" customFormat="1">
      <c r="A48" s="3"/>
      <c r="B48" s="210"/>
      <c r="C48" s="210"/>
      <c r="D48" s="51"/>
      <c r="E48" s="3"/>
      <c r="F48" s="4"/>
      <c r="G48" s="5"/>
      <c r="H48" s="210"/>
      <c r="I48" s="210"/>
      <c r="J48" s="210"/>
      <c r="K48" s="210"/>
    </row>
    <row r="49" spans="1:11" s="211" customFormat="1">
      <c r="A49" s="3"/>
      <c r="B49" s="210"/>
      <c r="C49" s="210"/>
      <c r="D49" s="51"/>
      <c r="E49" s="3"/>
      <c r="F49" s="4"/>
      <c r="G49" s="5"/>
      <c r="H49" s="210"/>
      <c r="I49" s="210"/>
      <c r="J49" s="210"/>
      <c r="K49" s="210"/>
    </row>
    <row r="50" spans="1:11" s="211" customFormat="1">
      <c r="A50" s="3"/>
      <c r="B50" s="210"/>
      <c r="C50" s="210"/>
      <c r="D50" s="51"/>
      <c r="E50" s="3"/>
      <c r="F50" s="4"/>
      <c r="G50" s="5"/>
      <c r="H50" s="210"/>
      <c r="I50" s="210"/>
      <c r="J50" s="210"/>
      <c r="K50" s="210"/>
    </row>
    <row r="51" spans="1:11" s="211" customFormat="1">
      <c r="A51" s="3"/>
      <c r="B51" s="210"/>
      <c r="C51" s="210"/>
      <c r="D51" s="51"/>
      <c r="E51" s="3"/>
      <c r="F51" s="4"/>
      <c r="G51" s="5"/>
      <c r="H51" s="210"/>
      <c r="I51" s="210"/>
      <c r="J51" s="210"/>
      <c r="K51" s="210"/>
    </row>
    <row r="52" spans="1:11" s="211" customFormat="1">
      <c r="A52" s="3"/>
      <c r="B52" s="210"/>
      <c r="C52" s="210"/>
      <c r="D52" s="51"/>
      <c r="E52" s="3"/>
      <c r="F52" s="4"/>
      <c r="G52" s="5"/>
      <c r="H52" s="210"/>
      <c r="I52" s="210"/>
      <c r="J52" s="210"/>
      <c r="K52" s="210"/>
    </row>
    <row r="53" spans="1:11" s="211" customFormat="1">
      <c r="A53" s="3"/>
      <c r="B53" s="210"/>
      <c r="C53" s="210"/>
      <c r="D53" s="51"/>
      <c r="E53" s="3"/>
      <c r="F53" s="4"/>
      <c r="G53" s="5"/>
      <c r="H53" s="210"/>
      <c r="I53" s="210"/>
      <c r="J53" s="210"/>
      <c r="K53" s="210"/>
    </row>
    <row r="54" spans="1:11" ht="24.95" customHeight="1">
      <c r="A54" s="315" t="s">
        <v>275</v>
      </c>
      <c r="B54" s="315"/>
      <c r="C54" s="315"/>
      <c r="D54" s="315"/>
      <c r="E54" s="315"/>
      <c r="F54" s="315"/>
      <c r="G54" s="315"/>
    </row>
    <row r="55" spans="1:11" s="109" customFormat="1" ht="35.1" customHeight="1">
      <c r="A55" s="107"/>
      <c r="B55" s="316" t="s">
        <v>0</v>
      </c>
      <c r="C55" s="316"/>
      <c r="D55" s="316"/>
      <c r="E55" s="316"/>
      <c r="F55" s="316"/>
      <c r="G55" s="316"/>
      <c r="H55" s="108"/>
      <c r="I55" s="108"/>
      <c r="J55" s="108"/>
      <c r="K55" s="108"/>
    </row>
    <row r="56" spans="1:11" s="76" customFormat="1" ht="24.95" customHeight="1">
      <c r="A56" s="318"/>
      <c r="B56" s="319" t="s">
        <v>1</v>
      </c>
      <c r="C56" s="319" t="s">
        <v>2</v>
      </c>
      <c r="D56" s="323" t="s">
        <v>3</v>
      </c>
      <c r="E56" s="173" t="s">
        <v>69</v>
      </c>
      <c r="F56" s="322" t="s">
        <v>4</v>
      </c>
      <c r="G56" s="322" t="s">
        <v>70</v>
      </c>
      <c r="H56" s="75"/>
      <c r="I56" s="75"/>
      <c r="J56" s="75"/>
      <c r="K56" s="75"/>
    </row>
    <row r="57" spans="1:11" ht="24.95" customHeight="1">
      <c r="A57" s="318"/>
      <c r="B57" s="319"/>
      <c r="C57" s="319"/>
      <c r="D57" s="323"/>
      <c r="E57" s="119" t="s">
        <v>9</v>
      </c>
      <c r="F57" s="322"/>
      <c r="G57" s="322"/>
    </row>
    <row r="58" spans="1:11" ht="24.95" customHeight="1">
      <c r="A58" s="72"/>
      <c r="B58" s="317" t="s">
        <v>5</v>
      </c>
      <c r="C58" s="317"/>
      <c r="D58" s="317"/>
      <c r="E58" s="317"/>
      <c r="F58" s="317"/>
      <c r="G58" s="317"/>
    </row>
    <row r="59" spans="1:11" s="1" customFormat="1" ht="24.95" customHeight="1">
      <c r="A59" s="72"/>
      <c r="B59" s="174" t="s">
        <v>150</v>
      </c>
      <c r="C59" s="175" t="s">
        <v>151</v>
      </c>
      <c r="D59" s="176" t="s">
        <v>152</v>
      </c>
      <c r="E59" s="177">
        <v>3</v>
      </c>
      <c r="F59" s="186"/>
      <c r="G59" s="186">
        <f>E59*F59</f>
        <v>0</v>
      </c>
    </row>
    <row r="60" spans="1:11" s="1" customFormat="1" ht="24.95" customHeight="1">
      <c r="A60" s="72"/>
      <c r="B60" s="174" t="s">
        <v>153</v>
      </c>
      <c r="C60" s="175" t="s">
        <v>154</v>
      </c>
      <c r="D60" s="176" t="s">
        <v>152</v>
      </c>
      <c r="E60" s="177">
        <v>3</v>
      </c>
      <c r="F60" s="186"/>
      <c r="G60" s="186">
        <f t="shared" ref="G60:G66" si="0">E60*F60</f>
        <v>0</v>
      </c>
    </row>
    <row r="61" spans="1:11" s="1" customFormat="1" ht="24.95" customHeight="1">
      <c r="A61" s="72"/>
      <c r="B61" s="174" t="s">
        <v>155</v>
      </c>
      <c r="C61" s="175" t="s">
        <v>156</v>
      </c>
      <c r="D61" s="176" t="s">
        <v>152</v>
      </c>
      <c r="E61" s="177">
        <v>17</v>
      </c>
      <c r="F61" s="186"/>
      <c r="G61" s="186">
        <f t="shared" si="0"/>
        <v>0</v>
      </c>
    </row>
    <row r="62" spans="1:11" s="1" customFormat="1" ht="24.95" customHeight="1">
      <c r="A62" s="72"/>
      <c r="B62" s="174" t="s">
        <v>157</v>
      </c>
      <c r="C62" s="175" t="s">
        <v>156</v>
      </c>
      <c r="D62" s="176" t="s">
        <v>152</v>
      </c>
      <c r="E62" s="177">
        <v>2</v>
      </c>
      <c r="F62" s="186"/>
      <c r="G62" s="186">
        <f t="shared" si="0"/>
        <v>0</v>
      </c>
    </row>
    <row r="63" spans="1:11" s="1" customFormat="1" ht="24.95" customHeight="1">
      <c r="A63" s="72"/>
      <c r="B63" s="174" t="s">
        <v>158</v>
      </c>
      <c r="C63" s="175" t="s">
        <v>159</v>
      </c>
      <c r="D63" s="176" t="s">
        <v>152</v>
      </c>
      <c r="E63" s="177">
        <v>2</v>
      </c>
      <c r="F63" s="186"/>
      <c r="G63" s="186">
        <f t="shared" si="0"/>
        <v>0</v>
      </c>
    </row>
    <row r="64" spans="1:11" s="1" customFormat="1" ht="24.95" customHeight="1">
      <c r="A64" s="72"/>
      <c r="B64" s="174" t="s">
        <v>160</v>
      </c>
      <c r="C64" s="175" t="s">
        <v>161</v>
      </c>
      <c r="D64" s="176" t="s">
        <v>152</v>
      </c>
      <c r="E64" s="177">
        <v>5</v>
      </c>
      <c r="F64" s="186"/>
      <c r="G64" s="186">
        <f t="shared" si="0"/>
        <v>0</v>
      </c>
    </row>
    <row r="65" spans="1:11" s="1" customFormat="1" ht="24.95" customHeight="1">
      <c r="A65" s="72"/>
      <c r="B65" s="174" t="s">
        <v>162</v>
      </c>
      <c r="C65" s="175" t="s">
        <v>163</v>
      </c>
      <c r="D65" s="176" t="s">
        <v>152</v>
      </c>
      <c r="E65" s="177">
        <v>15</v>
      </c>
      <c r="F65" s="186"/>
      <c r="G65" s="186">
        <f t="shared" si="0"/>
        <v>0</v>
      </c>
    </row>
    <row r="66" spans="1:11" s="1" customFormat="1" ht="24.95" customHeight="1">
      <c r="A66" s="72"/>
      <c r="B66" s="174" t="s">
        <v>164</v>
      </c>
      <c r="C66" s="175" t="s">
        <v>165</v>
      </c>
      <c r="D66" s="176" t="s">
        <v>152</v>
      </c>
      <c r="E66" s="177">
        <v>6</v>
      </c>
      <c r="F66" s="186"/>
      <c r="G66" s="186">
        <f t="shared" si="0"/>
        <v>0</v>
      </c>
    </row>
    <row r="67" spans="1:11" ht="24.95" customHeight="1">
      <c r="A67" s="72"/>
      <c r="B67" s="248" t="s">
        <v>6</v>
      </c>
      <c r="C67" s="248"/>
      <c r="D67" s="52"/>
      <c r="E67" s="59">
        <f>SUM(E59:E66)</f>
        <v>53</v>
      </c>
      <c r="F67" s="206"/>
      <c r="G67" s="18">
        <f>SUM(G59:G66)</f>
        <v>0</v>
      </c>
      <c r="I67" s="2"/>
      <c r="J67" s="2"/>
      <c r="K67" s="2"/>
    </row>
    <row r="68" spans="1:11" ht="24.95" customHeight="1">
      <c r="A68" s="72"/>
      <c r="B68" s="247" t="s">
        <v>67</v>
      </c>
      <c r="C68" s="247"/>
      <c r="D68" s="247"/>
      <c r="E68" s="247"/>
      <c r="F68" s="247"/>
      <c r="G68" s="247"/>
      <c r="I68" s="2"/>
      <c r="J68" s="2"/>
      <c r="K68" s="2"/>
    </row>
    <row r="69" spans="1:11" s="1" customFormat="1" ht="24.95" customHeight="1">
      <c r="A69" s="72"/>
      <c r="B69" s="174" t="s">
        <v>166</v>
      </c>
      <c r="C69" s="175" t="s">
        <v>167</v>
      </c>
      <c r="D69" s="178" t="s">
        <v>178</v>
      </c>
      <c r="E69" s="177">
        <v>2305</v>
      </c>
      <c r="F69" s="186"/>
      <c r="G69" s="187">
        <f>E69*F69</f>
        <v>0</v>
      </c>
    </row>
    <row r="70" spans="1:11" s="1" customFormat="1" ht="24.95" customHeight="1">
      <c r="A70" s="72"/>
      <c r="B70" s="174" t="s">
        <v>168</v>
      </c>
      <c r="C70" s="175" t="s">
        <v>169</v>
      </c>
      <c r="D70" s="178" t="s">
        <v>179</v>
      </c>
      <c r="E70" s="177">
        <v>203</v>
      </c>
      <c r="F70" s="186"/>
      <c r="G70" s="187">
        <f t="shared" ref="G70:G74" si="1">E70*F70</f>
        <v>0</v>
      </c>
    </row>
    <row r="71" spans="1:11" s="1" customFormat="1" ht="24.95" customHeight="1">
      <c r="A71" s="72"/>
      <c r="B71" s="174" t="s">
        <v>170</v>
      </c>
      <c r="C71" s="175" t="s">
        <v>171</v>
      </c>
      <c r="D71" s="178" t="s">
        <v>179</v>
      </c>
      <c r="E71" s="177">
        <v>287</v>
      </c>
      <c r="F71" s="186"/>
      <c r="G71" s="187">
        <f t="shared" si="1"/>
        <v>0</v>
      </c>
    </row>
    <row r="72" spans="1:11" s="1" customFormat="1" ht="24.95" customHeight="1">
      <c r="A72" s="72"/>
      <c r="B72" s="174" t="s">
        <v>172</v>
      </c>
      <c r="C72" s="175" t="s">
        <v>173</v>
      </c>
      <c r="D72" s="178" t="s">
        <v>178</v>
      </c>
      <c r="E72" s="177">
        <v>568</v>
      </c>
      <c r="F72" s="186"/>
      <c r="G72" s="187">
        <f t="shared" si="1"/>
        <v>0</v>
      </c>
    </row>
    <row r="73" spans="1:11" s="1" customFormat="1" ht="24.95" customHeight="1">
      <c r="A73" s="72"/>
      <c r="B73" s="174" t="s">
        <v>174</v>
      </c>
      <c r="C73" s="175" t="s">
        <v>175</v>
      </c>
      <c r="D73" s="178" t="s">
        <v>179</v>
      </c>
      <c r="E73" s="177">
        <v>745</v>
      </c>
      <c r="F73" s="186"/>
      <c r="G73" s="187">
        <f t="shared" si="1"/>
        <v>0</v>
      </c>
    </row>
    <row r="74" spans="1:11" s="1" customFormat="1" ht="24.95" customHeight="1">
      <c r="A74" s="72"/>
      <c r="B74" s="174" t="s">
        <v>176</v>
      </c>
      <c r="C74" s="175" t="s">
        <v>177</v>
      </c>
      <c r="D74" s="178" t="s">
        <v>178</v>
      </c>
      <c r="E74" s="177">
        <v>433</v>
      </c>
      <c r="F74" s="186"/>
      <c r="G74" s="187">
        <f t="shared" si="1"/>
        <v>0</v>
      </c>
    </row>
    <row r="75" spans="1:11" ht="24.95" customHeight="1">
      <c r="A75" s="72"/>
      <c r="B75" s="248" t="s">
        <v>90</v>
      </c>
      <c r="C75" s="248"/>
      <c r="D75" s="60"/>
      <c r="E75" s="59">
        <f>SUM(E69:E74)</f>
        <v>4541</v>
      </c>
      <c r="F75" s="60"/>
      <c r="G75" s="18">
        <f>SUM(G69:G74)</f>
        <v>0</v>
      </c>
      <c r="I75" s="2"/>
      <c r="J75" s="2"/>
      <c r="K75" s="2"/>
    </row>
    <row r="76" spans="1:11" ht="24.95" customHeight="1">
      <c r="A76" s="72"/>
      <c r="B76" s="247" t="s">
        <v>186</v>
      </c>
      <c r="C76" s="247"/>
      <c r="D76" s="247"/>
      <c r="E76" s="247"/>
      <c r="F76" s="247"/>
      <c r="G76" s="247"/>
      <c r="I76" s="2"/>
      <c r="J76" s="2"/>
      <c r="K76" s="2"/>
    </row>
    <row r="77" spans="1:11" s="1" customFormat="1" ht="24.95" customHeight="1">
      <c r="A77" s="72"/>
      <c r="B77" s="174" t="s">
        <v>180</v>
      </c>
      <c r="C77" s="175" t="s">
        <v>181</v>
      </c>
      <c r="D77" s="72" t="s">
        <v>185</v>
      </c>
      <c r="E77" s="177">
        <v>70</v>
      </c>
      <c r="F77" s="186"/>
      <c r="G77" s="187">
        <f>E77*F77</f>
        <v>0</v>
      </c>
    </row>
    <row r="78" spans="1:11" s="1" customFormat="1" ht="24.95" customHeight="1">
      <c r="A78" s="72"/>
      <c r="B78" s="174" t="s">
        <v>182</v>
      </c>
      <c r="C78" s="175" t="s">
        <v>183</v>
      </c>
      <c r="D78" s="72" t="s">
        <v>185</v>
      </c>
      <c r="E78" s="177">
        <v>8</v>
      </c>
      <c r="F78" s="186"/>
      <c r="G78" s="187">
        <f t="shared" ref="G78:G79" si="2">E78*F78</f>
        <v>0</v>
      </c>
    </row>
    <row r="79" spans="1:11" s="1" customFormat="1" ht="24.95" customHeight="1">
      <c r="A79" s="72"/>
      <c r="B79" s="174" t="s">
        <v>184</v>
      </c>
      <c r="C79" s="175" t="s">
        <v>183</v>
      </c>
      <c r="D79" s="72" t="s">
        <v>185</v>
      </c>
      <c r="E79" s="177">
        <v>7</v>
      </c>
      <c r="F79" s="186"/>
      <c r="G79" s="187">
        <f t="shared" si="2"/>
        <v>0</v>
      </c>
    </row>
    <row r="80" spans="1:11" ht="24.95" customHeight="1">
      <c r="A80" s="72"/>
      <c r="B80" s="248" t="s">
        <v>187</v>
      </c>
      <c r="C80" s="248"/>
      <c r="D80" s="60"/>
      <c r="E80" s="59">
        <f>SUM(E77:E79)</f>
        <v>85</v>
      </c>
      <c r="F80" s="207"/>
      <c r="G80" s="18">
        <f>SUM(G77:G79)</f>
        <v>0</v>
      </c>
      <c r="I80" s="2"/>
      <c r="J80" s="2"/>
      <c r="K80" s="2"/>
    </row>
    <row r="81" spans="1:11" s="76" customFormat="1" ht="24.95" customHeight="1">
      <c r="A81" s="318"/>
      <c r="B81" s="319" t="s">
        <v>1</v>
      </c>
      <c r="C81" s="319" t="s">
        <v>2</v>
      </c>
      <c r="D81" s="323" t="s">
        <v>3</v>
      </c>
      <c r="E81" s="173" t="s">
        <v>69</v>
      </c>
      <c r="F81" s="322" t="s">
        <v>4</v>
      </c>
      <c r="G81" s="322" t="s">
        <v>70</v>
      </c>
      <c r="H81" s="75"/>
      <c r="I81" s="75"/>
      <c r="J81" s="75"/>
      <c r="K81" s="75"/>
    </row>
    <row r="82" spans="1:11" ht="24.95" customHeight="1">
      <c r="A82" s="318"/>
      <c r="B82" s="319"/>
      <c r="C82" s="319"/>
      <c r="D82" s="323"/>
      <c r="E82" s="119" t="s">
        <v>9</v>
      </c>
      <c r="F82" s="322"/>
      <c r="G82" s="322"/>
    </row>
    <row r="83" spans="1:11" ht="24.95" customHeight="1">
      <c r="A83" s="72"/>
      <c r="B83" s="247" t="s">
        <v>102</v>
      </c>
      <c r="C83" s="247"/>
      <c r="D83" s="247"/>
      <c r="E83" s="247"/>
      <c r="F83" s="247"/>
      <c r="G83" s="247"/>
      <c r="I83" s="2"/>
      <c r="J83" s="2"/>
      <c r="K83" s="2"/>
    </row>
    <row r="84" spans="1:11" s="1" customFormat="1" ht="24.95" customHeight="1">
      <c r="A84" s="72"/>
      <c r="B84" s="174" t="s">
        <v>188</v>
      </c>
      <c r="C84" s="175" t="s">
        <v>189</v>
      </c>
      <c r="D84" s="72" t="s">
        <v>230</v>
      </c>
      <c r="E84" s="177">
        <v>847</v>
      </c>
      <c r="F84" s="186"/>
      <c r="G84" s="187">
        <f>E84*F84</f>
        <v>0</v>
      </c>
    </row>
    <row r="85" spans="1:11" s="1" customFormat="1" ht="24.95" customHeight="1">
      <c r="A85" s="72"/>
      <c r="B85" s="174" t="s">
        <v>190</v>
      </c>
      <c r="C85" s="175" t="s">
        <v>191</v>
      </c>
      <c r="D85" s="72" t="s">
        <v>230</v>
      </c>
      <c r="E85" s="177">
        <v>322</v>
      </c>
      <c r="F85" s="186"/>
      <c r="G85" s="187">
        <f t="shared" ref="G85:G104" si="3">E85*F85</f>
        <v>0</v>
      </c>
    </row>
    <row r="86" spans="1:11" s="1" customFormat="1" ht="24.95" customHeight="1">
      <c r="A86" s="72"/>
      <c r="B86" s="174" t="s">
        <v>192</v>
      </c>
      <c r="C86" s="175" t="s">
        <v>193</v>
      </c>
      <c r="D86" s="72" t="s">
        <v>230</v>
      </c>
      <c r="E86" s="177">
        <v>1683</v>
      </c>
      <c r="F86" s="186"/>
      <c r="G86" s="187">
        <f t="shared" si="3"/>
        <v>0</v>
      </c>
    </row>
    <row r="87" spans="1:11" s="1" customFormat="1" ht="24.95" customHeight="1">
      <c r="A87" s="72"/>
      <c r="B87" s="179" t="s">
        <v>194</v>
      </c>
      <c r="C87" s="180" t="s">
        <v>195</v>
      </c>
      <c r="D87" s="72" t="s">
        <v>230</v>
      </c>
      <c r="E87" s="181">
        <v>53.4</v>
      </c>
      <c r="F87" s="186"/>
      <c r="G87" s="187">
        <f t="shared" si="3"/>
        <v>0</v>
      </c>
    </row>
    <row r="88" spans="1:11" s="1" customFormat="1" ht="24.95" customHeight="1">
      <c r="A88" s="72"/>
      <c r="B88" s="179" t="s">
        <v>196</v>
      </c>
      <c r="C88" s="180" t="s">
        <v>197</v>
      </c>
      <c r="D88" s="72" t="s">
        <v>230</v>
      </c>
      <c r="E88" s="182">
        <v>53</v>
      </c>
      <c r="F88" s="186"/>
      <c r="G88" s="187">
        <f t="shared" si="3"/>
        <v>0</v>
      </c>
    </row>
    <row r="89" spans="1:11" s="1" customFormat="1" ht="24.95" customHeight="1">
      <c r="A89" s="72"/>
      <c r="B89" s="183" t="s">
        <v>198</v>
      </c>
      <c r="C89" s="180" t="s">
        <v>199</v>
      </c>
      <c r="D89" s="72" t="s">
        <v>230</v>
      </c>
      <c r="E89" s="181">
        <v>186.9</v>
      </c>
      <c r="F89" s="186"/>
      <c r="G89" s="187">
        <f t="shared" si="3"/>
        <v>0</v>
      </c>
    </row>
    <row r="90" spans="1:11" s="1" customFormat="1" ht="24.95" customHeight="1">
      <c r="A90" s="72"/>
      <c r="B90" s="184" t="s">
        <v>200</v>
      </c>
      <c r="C90" s="180" t="s">
        <v>201</v>
      </c>
      <c r="D90" s="72" t="s">
        <v>230</v>
      </c>
      <c r="E90" s="181">
        <v>186.9</v>
      </c>
      <c r="F90" s="186"/>
      <c r="G90" s="187">
        <f t="shared" si="3"/>
        <v>0</v>
      </c>
    </row>
    <row r="91" spans="1:11" s="1" customFormat="1" ht="24.95" customHeight="1">
      <c r="A91" s="72"/>
      <c r="B91" s="179" t="s">
        <v>202</v>
      </c>
      <c r="C91" s="180" t="s">
        <v>203</v>
      </c>
      <c r="D91" s="72" t="s">
        <v>230</v>
      </c>
      <c r="E91" s="181">
        <v>133.5</v>
      </c>
      <c r="F91" s="186"/>
      <c r="G91" s="187">
        <f t="shared" si="3"/>
        <v>0</v>
      </c>
    </row>
    <row r="92" spans="1:11" s="1" customFormat="1" ht="24.95" customHeight="1">
      <c r="A92" s="72"/>
      <c r="B92" s="180" t="s">
        <v>204</v>
      </c>
      <c r="C92" s="180" t="s">
        <v>205</v>
      </c>
      <c r="D92" s="72" t="s">
        <v>230</v>
      </c>
      <c r="E92" s="181">
        <v>53</v>
      </c>
      <c r="F92" s="186"/>
      <c r="G92" s="187">
        <f t="shared" si="3"/>
        <v>0</v>
      </c>
    </row>
    <row r="93" spans="1:11" s="1" customFormat="1" ht="24.95" customHeight="1">
      <c r="A93" s="72"/>
      <c r="B93" s="180" t="s">
        <v>206</v>
      </c>
      <c r="C93" s="180" t="s">
        <v>207</v>
      </c>
      <c r="D93" s="72" t="s">
        <v>230</v>
      </c>
      <c r="E93" s="185">
        <v>53.4</v>
      </c>
      <c r="F93" s="186"/>
      <c r="G93" s="187">
        <f t="shared" si="3"/>
        <v>0</v>
      </c>
    </row>
    <row r="94" spans="1:11" s="1" customFormat="1" ht="24.95" customHeight="1">
      <c r="A94" s="72"/>
      <c r="B94" s="180" t="s">
        <v>208</v>
      </c>
      <c r="C94" s="180" t="s">
        <v>209</v>
      </c>
      <c r="D94" s="72" t="s">
        <v>230</v>
      </c>
      <c r="E94" s="182">
        <v>133.5</v>
      </c>
      <c r="F94" s="186"/>
      <c r="G94" s="187">
        <f t="shared" si="3"/>
        <v>0</v>
      </c>
    </row>
    <row r="95" spans="1:11" s="1" customFormat="1" ht="24.95" customHeight="1">
      <c r="A95" s="72"/>
      <c r="B95" s="179" t="s">
        <v>210</v>
      </c>
      <c r="C95" s="180" t="s">
        <v>211</v>
      </c>
      <c r="D95" s="72" t="s">
        <v>230</v>
      </c>
      <c r="E95" s="181">
        <v>160.19999999999999</v>
      </c>
      <c r="F95" s="186"/>
      <c r="G95" s="187">
        <f t="shared" si="3"/>
        <v>0</v>
      </c>
    </row>
    <row r="96" spans="1:11" s="1" customFormat="1" ht="24.95" customHeight="1">
      <c r="A96" s="72"/>
      <c r="B96" s="179" t="s">
        <v>212</v>
      </c>
      <c r="C96" s="180" t="s">
        <v>213</v>
      </c>
      <c r="D96" s="72" t="s">
        <v>230</v>
      </c>
      <c r="E96" s="181">
        <v>133.5</v>
      </c>
      <c r="F96" s="186"/>
      <c r="G96" s="187">
        <f t="shared" si="3"/>
        <v>0</v>
      </c>
    </row>
    <row r="97" spans="1:11" s="1" customFormat="1" ht="24.95" customHeight="1">
      <c r="A97" s="72"/>
      <c r="B97" s="183" t="s">
        <v>214</v>
      </c>
      <c r="C97" s="180" t="s">
        <v>215</v>
      </c>
      <c r="D97" s="72" t="s">
        <v>230</v>
      </c>
      <c r="E97" s="181">
        <v>106.8</v>
      </c>
      <c r="F97" s="186"/>
      <c r="G97" s="187">
        <f t="shared" si="3"/>
        <v>0</v>
      </c>
    </row>
    <row r="98" spans="1:11" s="1" customFormat="1" ht="24.95" customHeight="1">
      <c r="A98" s="72"/>
      <c r="B98" s="180" t="s">
        <v>216</v>
      </c>
      <c r="C98" s="180" t="s">
        <v>217</v>
      </c>
      <c r="D98" s="72" t="s">
        <v>230</v>
      </c>
      <c r="E98" s="181">
        <v>106.8</v>
      </c>
      <c r="F98" s="186"/>
      <c r="G98" s="187">
        <f t="shared" si="3"/>
        <v>0</v>
      </c>
    </row>
    <row r="99" spans="1:11" s="1" customFormat="1" ht="24.95" customHeight="1">
      <c r="A99" s="72"/>
      <c r="B99" s="180" t="s">
        <v>218</v>
      </c>
      <c r="C99" s="180" t="s">
        <v>219</v>
      </c>
      <c r="D99" s="72" t="s">
        <v>230</v>
      </c>
      <c r="E99" s="181">
        <v>26.7</v>
      </c>
      <c r="F99" s="186"/>
      <c r="G99" s="187">
        <f t="shared" si="3"/>
        <v>0</v>
      </c>
    </row>
    <row r="100" spans="1:11" s="1" customFormat="1" ht="24.95" customHeight="1">
      <c r="A100" s="72"/>
      <c r="B100" s="179" t="s">
        <v>220</v>
      </c>
      <c r="C100" s="180" t="s">
        <v>221</v>
      </c>
      <c r="D100" s="72" t="s">
        <v>230</v>
      </c>
      <c r="E100" s="181">
        <v>160.19999999999999</v>
      </c>
      <c r="F100" s="186"/>
      <c r="G100" s="187">
        <f t="shared" si="3"/>
        <v>0</v>
      </c>
    </row>
    <row r="101" spans="1:11" s="1" customFormat="1" ht="24.95" customHeight="1">
      <c r="A101" s="72"/>
      <c r="B101" s="179" t="s">
        <v>222</v>
      </c>
      <c r="C101" s="180" t="s">
        <v>223</v>
      </c>
      <c r="D101" s="72" t="s">
        <v>230</v>
      </c>
      <c r="E101" s="181">
        <v>133.5</v>
      </c>
      <c r="F101" s="186"/>
      <c r="G101" s="187">
        <f t="shared" si="3"/>
        <v>0</v>
      </c>
    </row>
    <row r="102" spans="1:11" s="1" customFormat="1" ht="24.95" customHeight="1">
      <c r="A102" s="72"/>
      <c r="B102" s="179" t="s">
        <v>224</v>
      </c>
      <c r="C102" s="180" t="s">
        <v>225</v>
      </c>
      <c r="D102" s="72" t="s">
        <v>230</v>
      </c>
      <c r="E102" s="181">
        <v>106.8</v>
      </c>
      <c r="F102" s="186"/>
      <c r="G102" s="187">
        <f t="shared" si="3"/>
        <v>0</v>
      </c>
    </row>
    <row r="103" spans="1:11" s="1" customFormat="1" ht="24.95" customHeight="1">
      <c r="A103" s="72"/>
      <c r="B103" s="180" t="s">
        <v>226</v>
      </c>
      <c r="C103" s="180" t="s">
        <v>227</v>
      </c>
      <c r="D103" s="72" t="s">
        <v>230</v>
      </c>
      <c r="E103" s="181">
        <v>160.19999999999999</v>
      </c>
      <c r="F103" s="186"/>
      <c r="G103" s="187">
        <f t="shared" si="3"/>
        <v>0</v>
      </c>
    </row>
    <row r="104" spans="1:11" s="1" customFormat="1" ht="24.95" customHeight="1">
      <c r="A104" s="72"/>
      <c r="B104" s="180" t="s">
        <v>228</v>
      </c>
      <c r="C104" s="180" t="s">
        <v>229</v>
      </c>
      <c r="D104" s="72" t="s">
        <v>230</v>
      </c>
      <c r="E104" s="181">
        <v>186.9</v>
      </c>
      <c r="F104" s="186"/>
      <c r="G104" s="187">
        <f t="shared" si="3"/>
        <v>0</v>
      </c>
    </row>
    <row r="105" spans="1:11" ht="24.95" customHeight="1">
      <c r="A105" s="72"/>
      <c r="B105" s="248" t="s">
        <v>103</v>
      </c>
      <c r="C105" s="248"/>
      <c r="D105" s="60"/>
      <c r="E105" s="208">
        <f>SUM(E84:E104)</f>
        <v>4987.2</v>
      </c>
      <c r="F105" s="60"/>
      <c r="G105" s="18">
        <f>SUM(G84:G104)</f>
        <v>0</v>
      </c>
      <c r="I105" s="2"/>
      <c r="J105" s="2"/>
      <c r="K105" s="2"/>
    </row>
    <row r="106" spans="1:11" s="76" customFormat="1" ht="24.95" customHeight="1">
      <c r="A106" s="318"/>
      <c r="B106" s="319" t="s">
        <v>1</v>
      </c>
      <c r="C106" s="319" t="s">
        <v>2</v>
      </c>
      <c r="D106" s="323" t="s">
        <v>3</v>
      </c>
      <c r="E106" s="173" t="s">
        <v>69</v>
      </c>
      <c r="F106" s="322" t="s">
        <v>4</v>
      </c>
      <c r="G106" s="322" t="s">
        <v>70</v>
      </c>
      <c r="H106" s="75"/>
      <c r="I106" s="75"/>
      <c r="J106" s="75"/>
      <c r="K106" s="75"/>
    </row>
    <row r="107" spans="1:11" ht="24.95" customHeight="1">
      <c r="A107" s="318"/>
      <c r="B107" s="319"/>
      <c r="C107" s="319"/>
      <c r="D107" s="323"/>
      <c r="E107" s="119" t="s">
        <v>9</v>
      </c>
      <c r="F107" s="322"/>
      <c r="G107" s="322"/>
    </row>
    <row r="108" spans="1:11" ht="24.95" customHeight="1">
      <c r="A108" s="72"/>
      <c r="B108" s="247" t="s">
        <v>116</v>
      </c>
      <c r="C108" s="247"/>
      <c r="D108" s="247"/>
      <c r="E108" s="247"/>
      <c r="F108" s="247"/>
      <c r="G108" s="247"/>
      <c r="I108" s="2"/>
      <c r="J108" s="2"/>
      <c r="K108" s="2"/>
    </row>
    <row r="109" spans="1:11" s="1" customFormat="1" ht="24.95" customHeight="1">
      <c r="A109" s="72"/>
      <c r="B109" s="179" t="s">
        <v>231</v>
      </c>
      <c r="C109" s="180" t="s">
        <v>232</v>
      </c>
      <c r="D109" s="72" t="s">
        <v>241</v>
      </c>
      <c r="E109" s="181">
        <v>80.099999999999994</v>
      </c>
      <c r="F109" s="186"/>
      <c r="G109" s="187">
        <f>E109*F109</f>
        <v>0</v>
      </c>
    </row>
    <row r="110" spans="1:11" s="1" customFormat="1" ht="24.95" customHeight="1">
      <c r="A110" s="72"/>
      <c r="B110" s="180" t="s">
        <v>233</v>
      </c>
      <c r="C110" s="180" t="s">
        <v>234</v>
      </c>
      <c r="D110" s="72" t="s">
        <v>241</v>
      </c>
      <c r="E110" s="181">
        <v>267</v>
      </c>
      <c r="F110" s="186"/>
      <c r="G110" s="187">
        <f t="shared" ref="G110:G113" si="4">E110*F110</f>
        <v>0</v>
      </c>
    </row>
    <row r="111" spans="1:11" s="1" customFormat="1" ht="24.95" customHeight="1">
      <c r="A111" s="72"/>
      <c r="B111" s="179" t="s">
        <v>235</v>
      </c>
      <c r="C111" s="180" t="s">
        <v>236</v>
      </c>
      <c r="D111" s="72" t="s">
        <v>241</v>
      </c>
      <c r="E111" s="181">
        <v>2670</v>
      </c>
      <c r="F111" s="186"/>
      <c r="G111" s="187">
        <f t="shared" si="4"/>
        <v>0</v>
      </c>
    </row>
    <row r="112" spans="1:11" s="1" customFormat="1" ht="24.95" customHeight="1">
      <c r="A112" s="72"/>
      <c r="B112" s="180" t="s">
        <v>237</v>
      </c>
      <c r="C112" s="180" t="s">
        <v>238</v>
      </c>
      <c r="D112" s="72" t="s">
        <v>241</v>
      </c>
      <c r="E112" s="181">
        <v>534</v>
      </c>
      <c r="F112" s="186"/>
      <c r="G112" s="187">
        <f t="shared" si="4"/>
        <v>0</v>
      </c>
    </row>
    <row r="113" spans="1:16" s="1" customFormat="1" ht="24.95" customHeight="1">
      <c r="A113" s="72"/>
      <c r="B113" s="179" t="s">
        <v>239</v>
      </c>
      <c r="C113" s="180" t="s">
        <v>240</v>
      </c>
      <c r="D113" s="72" t="s">
        <v>241</v>
      </c>
      <c r="E113" s="182">
        <v>5340</v>
      </c>
      <c r="F113" s="186"/>
      <c r="G113" s="187">
        <f t="shared" si="4"/>
        <v>0</v>
      </c>
    </row>
    <row r="114" spans="1:16" ht="24.95" customHeight="1">
      <c r="A114" s="72"/>
      <c r="B114" s="248" t="s">
        <v>117</v>
      </c>
      <c r="C114" s="248"/>
      <c r="D114" s="60"/>
      <c r="E114" s="208">
        <f>SUM(E109:E113)</f>
        <v>8891.1</v>
      </c>
      <c r="F114" s="60"/>
      <c r="G114" s="18">
        <f>SUM(G109:G113)</f>
        <v>0</v>
      </c>
      <c r="I114" s="2"/>
      <c r="J114" s="2"/>
      <c r="K114" s="2"/>
    </row>
    <row r="115" spans="1:16" s="109" customFormat="1" ht="35.1" customHeight="1">
      <c r="A115" s="110"/>
      <c r="B115" s="320" t="s">
        <v>7</v>
      </c>
      <c r="C115" s="321" t="s">
        <v>8</v>
      </c>
      <c r="D115" s="321"/>
      <c r="E115" s="321"/>
      <c r="F115" s="321"/>
      <c r="G115" s="111">
        <f>SUM(G114,G80,G75,G67,G105)</f>
        <v>0</v>
      </c>
      <c r="H115" s="108"/>
      <c r="I115" s="108"/>
      <c r="J115" s="108"/>
      <c r="K115" s="108"/>
    </row>
    <row r="116" spans="1:16" s="122" customFormat="1" ht="35.1" customHeight="1">
      <c r="A116" s="120"/>
      <c r="B116" s="374" t="s">
        <v>143</v>
      </c>
      <c r="C116" s="375"/>
      <c r="D116" s="375"/>
      <c r="E116" s="375"/>
      <c r="F116" s="375"/>
      <c r="G116" s="376"/>
      <c r="H116" s="121"/>
      <c r="I116" s="121"/>
      <c r="J116" s="121"/>
      <c r="K116" s="121"/>
    </row>
    <row r="117" spans="1:16" s="76" customFormat="1" ht="24.95" customHeight="1">
      <c r="A117" s="360" t="s">
        <v>272</v>
      </c>
      <c r="B117" s="362" t="s">
        <v>268</v>
      </c>
      <c r="C117" s="363"/>
      <c r="D117" s="366" t="s">
        <v>269</v>
      </c>
      <c r="E117" s="346" t="s">
        <v>270</v>
      </c>
      <c r="F117" s="348" t="s">
        <v>271</v>
      </c>
      <c r="G117" s="350" t="s">
        <v>70</v>
      </c>
      <c r="H117" s="75"/>
      <c r="I117" s="75"/>
      <c r="J117" s="75"/>
      <c r="K117" s="75"/>
    </row>
    <row r="118" spans="1:16" ht="12" customHeight="1">
      <c r="A118" s="361"/>
      <c r="B118" s="364"/>
      <c r="C118" s="365"/>
      <c r="D118" s="367"/>
      <c r="E118" s="347"/>
      <c r="F118" s="349"/>
      <c r="G118" s="351"/>
    </row>
    <row r="119" spans="1:16" ht="24.95" customHeight="1">
      <c r="A119" s="28"/>
      <c r="B119" s="286" t="s">
        <v>104</v>
      </c>
      <c r="C119" s="245"/>
      <c r="D119" s="245"/>
      <c r="E119" s="245"/>
      <c r="F119" s="245"/>
      <c r="G119" s="245"/>
    </row>
    <row r="120" spans="1:16" s="76" customFormat="1" ht="24.75" customHeight="1">
      <c r="A120" s="74" t="s">
        <v>23</v>
      </c>
      <c r="B120" s="303" t="s">
        <v>89</v>
      </c>
      <c r="C120" s="304"/>
      <c r="D120" s="103" t="s">
        <v>11</v>
      </c>
      <c r="E120" s="50">
        <v>1457</v>
      </c>
      <c r="F120" s="128"/>
      <c r="G120" s="90">
        <f>E120*F120</f>
        <v>0</v>
      </c>
      <c r="H120" s="93"/>
      <c r="I120" s="93"/>
      <c r="J120" s="104"/>
      <c r="K120" s="89"/>
      <c r="L120" s="37"/>
      <c r="M120" s="75"/>
      <c r="N120" s="75"/>
      <c r="O120" s="75"/>
      <c r="P120" s="75"/>
    </row>
    <row r="121" spans="1:16" s="76" customFormat="1" ht="24.95" customHeight="1">
      <c r="A121" s="73" t="s">
        <v>39</v>
      </c>
      <c r="B121" s="287" t="s">
        <v>28</v>
      </c>
      <c r="C121" s="239"/>
      <c r="D121" s="25" t="s">
        <v>11</v>
      </c>
      <c r="E121" s="42">
        <v>1457</v>
      </c>
      <c r="F121" s="57"/>
      <c r="G121" s="90">
        <f t="shared" ref="G121:G124" si="5">E121*F121</f>
        <v>0</v>
      </c>
      <c r="H121" s="75"/>
      <c r="I121" s="75"/>
      <c r="J121" s="75"/>
      <c r="K121" s="75"/>
    </row>
    <row r="122" spans="1:16" s="76" customFormat="1" ht="24.95" customHeight="1">
      <c r="A122" s="73" t="s">
        <v>24</v>
      </c>
      <c r="B122" s="238" t="s">
        <v>81</v>
      </c>
      <c r="C122" s="288"/>
      <c r="D122" s="25" t="s">
        <v>33</v>
      </c>
      <c r="E122" s="80">
        <f>SUM(E121*0.0008)</f>
        <v>1.1656</v>
      </c>
      <c r="F122" s="140"/>
      <c r="G122" s="90">
        <f t="shared" si="5"/>
        <v>0</v>
      </c>
      <c r="H122" s="75"/>
      <c r="I122" s="75"/>
      <c r="J122" s="75"/>
      <c r="K122" s="75"/>
    </row>
    <row r="123" spans="1:16" s="76" customFormat="1" ht="24.95" customHeight="1">
      <c r="A123" s="73" t="s">
        <v>48</v>
      </c>
      <c r="B123" s="289" t="s">
        <v>62</v>
      </c>
      <c r="C123" s="290"/>
      <c r="D123" s="48" t="s">
        <v>11</v>
      </c>
      <c r="E123" s="91">
        <f>SUM(E121)</f>
        <v>1457</v>
      </c>
      <c r="F123" s="139"/>
      <c r="G123" s="90">
        <f t="shared" si="5"/>
        <v>0</v>
      </c>
      <c r="H123" s="75"/>
      <c r="I123" s="75"/>
      <c r="J123" s="75"/>
      <c r="K123" s="75"/>
    </row>
    <row r="124" spans="1:16" s="76" customFormat="1" ht="24.95" customHeight="1">
      <c r="A124" s="73" t="s">
        <v>57</v>
      </c>
      <c r="B124" s="305" t="s">
        <v>58</v>
      </c>
      <c r="C124" s="306"/>
      <c r="D124" s="95" t="s">
        <v>11</v>
      </c>
      <c r="E124" s="92">
        <f>E121</f>
        <v>1457</v>
      </c>
      <c r="F124" s="57"/>
      <c r="G124" s="90">
        <f t="shared" si="5"/>
        <v>0</v>
      </c>
      <c r="H124" s="77"/>
      <c r="I124" s="75"/>
      <c r="J124" s="75"/>
      <c r="K124" s="75"/>
    </row>
    <row r="125" spans="1:16" ht="24.95" customHeight="1">
      <c r="A125" s="28"/>
      <c r="B125" s="312" t="s">
        <v>105</v>
      </c>
      <c r="C125" s="313"/>
      <c r="D125" s="32"/>
      <c r="E125" s="32"/>
      <c r="F125" s="30"/>
      <c r="G125" s="31">
        <f>SUM(G120:G124)</f>
        <v>0</v>
      </c>
    </row>
    <row r="126" spans="1:16" ht="24.95" customHeight="1">
      <c r="A126" s="28"/>
      <c r="B126" s="245" t="s">
        <v>114</v>
      </c>
      <c r="C126" s="245"/>
      <c r="D126" s="245"/>
      <c r="E126" s="245"/>
      <c r="F126" s="245"/>
      <c r="G126" s="245"/>
    </row>
    <row r="127" spans="1:16" s="76" customFormat="1" ht="24.95" customHeight="1">
      <c r="A127" s="234" t="s">
        <v>23</v>
      </c>
      <c r="B127" s="238" t="s">
        <v>276</v>
      </c>
      <c r="C127" s="239"/>
      <c r="D127" s="216" t="s">
        <v>11</v>
      </c>
      <c r="E127" s="212">
        <v>267</v>
      </c>
      <c r="F127" s="218"/>
      <c r="G127" s="227">
        <f>E127*F127</f>
        <v>0</v>
      </c>
      <c r="H127" s="224"/>
      <c r="I127" s="224"/>
      <c r="J127" s="224"/>
      <c r="K127" s="224"/>
      <c r="L127" s="225"/>
      <c r="M127" s="225"/>
      <c r="N127" s="225"/>
      <c r="O127" s="225"/>
      <c r="P127" s="225"/>
    </row>
    <row r="128" spans="1:16" s="76" customFormat="1" ht="24.95" customHeight="1">
      <c r="A128" s="222" t="s">
        <v>59</v>
      </c>
      <c r="B128" s="270" t="s">
        <v>60</v>
      </c>
      <c r="C128" s="270"/>
      <c r="D128" s="216" t="s">
        <v>11</v>
      </c>
      <c r="E128" s="212">
        <v>267</v>
      </c>
      <c r="F128" s="221"/>
      <c r="G128" s="227">
        <f t="shared" ref="G128:G130" si="6">E128*F128</f>
        <v>0</v>
      </c>
      <c r="H128" s="228"/>
      <c r="I128" s="209"/>
      <c r="J128" s="209"/>
      <c r="K128" s="209"/>
      <c r="L128" s="209"/>
      <c r="M128" s="209"/>
      <c r="N128" s="209"/>
      <c r="O128" s="209"/>
      <c r="P128" s="209"/>
    </row>
    <row r="129" spans="1:16" ht="24.95" customHeight="1">
      <c r="A129" s="223" t="s">
        <v>24</v>
      </c>
      <c r="B129" s="231" t="s">
        <v>277</v>
      </c>
      <c r="C129" s="230"/>
      <c r="D129" s="232" t="s">
        <v>18</v>
      </c>
      <c r="E129" s="212">
        <v>26.7</v>
      </c>
      <c r="F129" s="221"/>
      <c r="G129" s="227">
        <f t="shared" si="6"/>
        <v>0</v>
      </c>
      <c r="H129" s="228"/>
      <c r="I129" s="209"/>
      <c r="J129" s="209"/>
      <c r="K129" s="209"/>
      <c r="L129" s="209"/>
      <c r="M129" s="209"/>
      <c r="N129" s="209"/>
      <c r="O129" s="209"/>
      <c r="P129" s="209"/>
    </row>
    <row r="130" spans="1:16" ht="24.95" customHeight="1">
      <c r="A130" s="214" t="s">
        <v>29</v>
      </c>
      <c r="B130" s="269" t="s">
        <v>49</v>
      </c>
      <c r="C130" s="269"/>
      <c r="D130" s="214" t="s">
        <v>11</v>
      </c>
      <c r="E130" s="212">
        <v>267</v>
      </c>
      <c r="F130" s="218"/>
      <c r="G130" s="227">
        <f t="shared" si="6"/>
        <v>0</v>
      </c>
      <c r="H130" s="209"/>
      <c r="I130" s="209"/>
      <c r="J130" s="209"/>
      <c r="K130" s="209"/>
      <c r="L130" s="209"/>
      <c r="M130" s="209"/>
      <c r="N130" s="209"/>
      <c r="O130" s="209"/>
      <c r="P130" s="209"/>
    </row>
    <row r="131" spans="1:16" s="151" customFormat="1" ht="24.95" customHeight="1">
      <c r="A131" s="146"/>
      <c r="B131" s="246" t="s">
        <v>115</v>
      </c>
      <c r="C131" s="246"/>
      <c r="D131" s="147"/>
      <c r="E131" s="147"/>
      <c r="F131" s="148"/>
      <c r="G131" s="149">
        <f>SUM(G127:G130)</f>
        <v>0</v>
      </c>
      <c r="H131" s="150"/>
      <c r="I131" s="150"/>
      <c r="J131" s="150"/>
      <c r="K131" s="150"/>
    </row>
    <row r="132" spans="1:16" ht="24.95" customHeight="1">
      <c r="A132" s="28"/>
      <c r="B132" s="249" t="s">
        <v>273</v>
      </c>
      <c r="C132" s="249"/>
      <c r="D132" s="249"/>
      <c r="E132" s="249"/>
      <c r="F132" s="249"/>
      <c r="G132" s="249"/>
      <c r="H132" s="145"/>
      <c r="I132" s="145"/>
    </row>
    <row r="133" spans="1:16" ht="24.95" customHeight="1">
      <c r="A133" s="87" t="s">
        <v>23</v>
      </c>
      <c r="B133" s="310" t="s">
        <v>118</v>
      </c>
      <c r="C133" s="311"/>
      <c r="D133" s="98" t="s">
        <v>10</v>
      </c>
      <c r="E133" s="129">
        <f>SUM(E105)</f>
        <v>4987.2</v>
      </c>
      <c r="F133" s="152"/>
      <c r="G133" s="58">
        <f>E133*F133</f>
        <v>0</v>
      </c>
      <c r="H133" s="145"/>
      <c r="I133" s="145"/>
    </row>
    <row r="134" spans="1:16" ht="24.95" customHeight="1">
      <c r="A134" s="102" t="s">
        <v>97</v>
      </c>
      <c r="B134" s="310" t="s">
        <v>98</v>
      </c>
      <c r="C134" s="311"/>
      <c r="D134" s="129" t="s">
        <v>10</v>
      </c>
      <c r="E134" s="79">
        <f>SUM(E133)</f>
        <v>4987.2</v>
      </c>
      <c r="F134" s="152"/>
      <c r="G134" s="58">
        <f t="shared" ref="G134:G141" si="7">E134*F134</f>
        <v>0</v>
      </c>
      <c r="H134" s="134"/>
      <c r="I134" s="135"/>
    </row>
    <row r="135" spans="1:16" ht="24.95" customHeight="1">
      <c r="A135" s="102" t="s">
        <v>97</v>
      </c>
      <c r="B135" s="310" t="s">
        <v>119</v>
      </c>
      <c r="C135" s="311"/>
      <c r="D135" s="129" t="s">
        <v>10</v>
      </c>
      <c r="E135" s="79">
        <f>SUM(E114)</f>
        <v>8891.1</v>
      </c>
      <c r="F135" s="152"/>
      <c r="G135" s="58">
        <f t="shared" si="7"/>
        <v>0</v>
      </c>
      <c r="H135" s="134"/>
      <c r="I135" s="135"/>
    </row>
    <row r="136" spans="1:16" ht="24.95" customHeight="1">
      <c r="A136" s="74" t="s">
        <v>100</v>
      </c>
      <c r="B136" s="345" t="s">
        <v>101</v>
      </c>
      <c r="C136" s="345"/>
      <c r="D136" s="138" t="s">
        <v>12</v>
      </c>
      <c r="E136" s="79">
        <v>7.5</v>
      </c>
      <c r="F136" s="57"/>
      <c r="G136" s="58">
        <f t="shared" si="7"/>
        <v>0</v>
      </c>
      <c r="H136" s="134"/>
      <c r="I136" s="135"/>
    </row>
    <row r="137" spans="1:16" ht="24.95" customHeight="1">
      <c r="A137" s="28" t="s">
        <v>25</v>
      </c>
      <c r="B137" s="276" t="s">
        <v>20</v>
      </c>
      <c r="C137" s="277"/>
      <c r="D137" s="217" t="s">
        <v>11</v>
      </c>
      <c r="E137" s="215">
        <v>267</v>
      </c>
      <c r="F137" s="233"/>
      <c r="G137" s="235">
        <f t="shared" si="7"/>
        <v>0</v>
      </c>
    </row>
    <row r="138" spans="1:16" ht="24.95" customHeight="1">
      <c r="A138" s="61" t="s">
        <v>24</v>
      </c>
      <c r="B138" s="358" t="s">
        <v>250</v>
      </c>
      <c r="C138" s="358"/>
      <c r="D138" s="213" t="s">
        <v>12</v>
      </c>
      <c r="E138" s="236">
        <v>13.3</v>
      </c>
      <c r="F138" s="229"/>
      <c r="G138" s="219">
        <f t="shared" si="7"/>
        <v>0</v>
      </c>
    </row>
    <row r="139" spans="1:16" s="211" customFormat="1" ht="24.95" customHeight="1">
      <c r="A139" s="220" t="s">
        <v>24</v>
      </c>
      <c r="B139" s="240" t="s">
        <v>281</v>
      </c>
      <c r="C139" s="240"/>
      <c r="D139" s="213" t="s">
        <v>279</v>
      </c>
      <c r="E139" s="237">
        <v>809</v>
      </c>
      <c r="F139" s="229"/>
      <c r="G139" s="219">
        <f t="shared" si="7"/>
        <v>0</v>
      </c>
      <c r="H139" s="210"/>
      <c r="I139" s="210"/>
      <c r="J139" s="210"/>
      <c r="K139" s="210"/>
    </row>
    <row r="140" spans="1:16" s="211" customFormat="1" ht="24.95" customHeight="1">
      <c r="A140" s="220" t="s">
        <v>24</v>
      </c>
      <c r="B140" s="240" t="s">
        <v>278</v>
      </c>
      <c r="C140" s="240"/>
      <c r="D140" s="213" t="s">
        <v>10</v>
      </c>
      <c r="E140" s="237">
        <v>368</v>
      </c>
      <c r="F140" s="229"/>
      <c r="G140" s="219">
        <f t="shared" si="7"/>
        <v>0</v>
      </c>
      <c r="H140" s="210"/>
      <c r="I140" s="210"/>
      <c r="J140" s="210"/>
      <c r="K140" s="210"/>
    </row>
    <row r="141" spans="1:16" s="211" customFormat="1" ht="24.95" customHeight="1">
      <c r="A141" s="226" t="s">
        <v>23</v>
      </c>
      <c r="B141" s="240" t="s">
        <v>280</v>
      </c>
      <c r="C141" s="240"/>
      <c r="D141" s="213" t="s">
        <v>279</v>
      </c>
      <c r="E141" s="237">
        <v>736</v>
      </c>
      <c r="F141" s="229"/>
      <c r="G141" s="219">
        <f t="shared" si="7"/>
        <v>0</v>
      </c>
      <c r="H141" s="210"/>
      <c r="I141" s="210"/>
      <c r="J141" s="210"/>
      <c r="K141" s="210"/>
    </row>
    <row r="142" spans="1:16" ht="24.95" customHeight="1">
      <c r="A142" s="28"/>
      <c r="B142" s="309" t="s">
        <v>274</v>
      </c>
      <c r="C142" s="309"/>
      <c r="D142" s="130"/>
      <c r="E142" s="130"/>
      <c r="F142" s="131"/>
      <c r="G142" s="143">
        <f>SUM(G133:G141)</f>
        <v>0</v>
      </c>
      <c r="H142" s="136"/>
      <c r="I142" s="137"/>
    </row>
    <row r="143" spans="1:16" s="76" customFormat="1" ht="24.95" customHeight="1">
      <c r="A143" s="360" t="s">
        <v>272</v>
      </c>
      <c r="B143" s="362" t="s">
        <v>268</v>
      </c>
      <c r="C143" s="363"/>
      <c r="D143" s="366" t="s">
        <v>269</v>
      </c>
      <c r="E143" s="346" t="s">
        <v>270</v>
      </c>
      <c r="F143" s="348" t="s">
        <v>271</v>
      </c>
      <c r="G143" s="350" t="s">
        <v>70</v>
      </c>
      <c r="H143" s="75"/>
      <c r="I143" s="75"/>
      <c r="J143" s="75"/>
      <c r="K143" s="75"/>
    </row>
    <row r="144" spans="1:16" ht="12" customHeight="1">
      <c r="A144" s="361"/>
      <c r="B144" s="364"/>
      <c r="C144" s="365"/>
      <c r="D144" s="367"/>
      <c r="E144" s="347"/>
      <c r="F144" s="349"/>
      <c r="G144" s="351"/>
    </row>
    <row r="145" spans="1:7" ht="24.95" customHeight="1">
      <c r="A145" s="27"/>
      <c r="B145" s="268" t="s">
        <v>44</v>
      </c>
      <c r="C145" s="343"/>
      <c r="D145" s="343"/>
      <c r="E145" s="344"/>
      <c r="F145" s="343"/>
      <c r="G145" s="343"/>
    </row>
    <row r="146" spans="1:7" ht="24.95" customHeight="1">
      <c r="A146" s="87" t="s">
        <v>23</v>
      </c>
      <c r="B146" s="352" t="s">
        <v>83</v>
      </c>
      <c r="C146" s="353"/>
      <c r="D146" s="98" t="s">
        <v>10</v>
      </c>
      <c r="E146" s="79">
        <f>SUM(E75,E80)</f>
        <v>4626</v>
      </c>
      <c r="F146" s="20"/>
      <c r="G146" s="14">
        <f>E146*F146</f>
        <v>0</v>
      </c>
    </row>
    <row r="147" spans="1:7" ht="24.95" customHeight="1">
      <c r="A147" s="189" t="s">
        <v>71</v>
      </c>
      <c r="B147" s="354" t="s">
        <v>50</v>
      </c>
      <c r="C147" s="263"/>
      <c r="D147" s="13" t="s">
        <v>10</v>
      </c>
      <c r="E147" s="13">
        <f>SUM(E75)</f>
        <v>4541</v>
      </c>
      <c r="F147" s="20"/>
      <c r="G147" s="14">
        <f t="shared" ref="G147:G163" si="8">E147*F147</f>
        <v>0</v>
      </c>
    </row>
    <row r="148" spans="1:7" ht="24.95" customHeight="1">
      <c r="A148" s="189" t="s">
        <v>242</v>
      </c>
      <c r="B148" s="263" t="s">
        <v>243</v>
      </c>
      <c r="C148" s="257"/>
      <c r="D148" s="13" t="s">
        <v>10</v>
      </c>
      <c r="E148" s="13">
        <f>SUM(E80)</f>
        <v>85</v>
      </c>
      <c r="F148" s="20"/>
      <c r="G148" s="14">
        <f t="shared" si="8"/>
        <v>0</v>
      </c>
    </row>
    <row r="149" spans="1:7" ht="24.95" customHeight="1">
      <c r="A149" s="189" t="s">
        <v>51</v>
      </c>
      <c r="B149" s="355" t="s">
        <v>52</v>
      </c>
      <c r="C149" s="356"/>
      <c r="D149" s="190" t="s">
        <v>10</v>
      </c>
      <c r="E149" s="190">
        <f>SUM(E147)</f>
        <v>4541</v>
      </c>
      <c r="F149" s="195"/>
      <c r="G149" s="14">
        <f t="shared" si="8"/>
        <v>0</v>
      </c>
    </row>
    <row r="150" spans="1:7" ht="24.95" customHeight="1">
      <c r="A150" s="189" t="s">
        <v>244</v>
      </c>
      <c r="B150" s="355" t="s">
        <v>245</v>
      </c>
      <c r="C150" s="356"/>
      <c r="D150" s="191" t="s">
        <v>10</v>
      </c>
      <c r="E150" s="191">
        <f>SUM(E148)</f>
        <v>85</v>
      </c>
      <c r="F150" s="196"/>
      <c r="G150" s="14">
        <f t="shared" si="8"/>
        <v>0</v>
      </c>
    </row>
    <row r="151" spans="1:7" ht="24.95" customHeight="1">
      <c r="A151" s="74" t="s">
        <v>100</v>
      </c>
      <c r="B151" s="271" t="s">
        <v>101</v>
      </c>
      <c r="C151" s="272"/>
      <c r="D151" s="138" t="s">
        <v>12</v>
      </c>
      <c r="E151" s="79">
        <v>29</v>
      </c>
      <c r="F151" s="57"/>
      <c r="G151" s="14">
        <f t="shared" si="8"/>
        <v>0</v>
      </c>
    </row>
    <row r="152" spans="1:7" ht="24.95" customHeight="1">
      <c r="A152" s="28" t="s">
        <v>24</v>
      </c>
      <c r="B152" s="368" t="s">
        <v>66</v>
      </c>
      <c r="C152" s="369"/>
      <c r="D152" s="53" t="s">
        <v>12</v>
      </c>
      <c r="E152" s="66">
        <f>SUM(E147*0.01)</f>
        <v>45.410000000000004</v>
      </c>
      <c r="F152" s="63"/>
      <c r="G152" s="14">
        <f t="shared" si="8"/>
        <v>0</v>
      </c>
    </row>
    <row r="153" spans="1:7" ht="24.95" customHeight="1">
      <c r="A153" s="189" t="s">
        <v>24</v>
      </c>
      <c r="B153" s="370" t="s">
        <v>246</v>
      </c>
      <c r="C153" s="371"/>
      <c r="D153" s="53" t="s">
        <v>12</v>
      </c>
      <c r="E153" s="66">
        <f>SUM(E148*0.025)</f>
        <v>2.125</v>
      </c>
      <c r="F153" s="63"/>
      <c r="G153" s="14">
        <f t="shared" si="8"/>
        <v>0</v>
      </c>
    </row>
    <row r="154" spans="1:7" ht="24.95" customHeight="1">
      <c r="A154" s="28" t="s">
        <v>32</v>
      </c>
      <c r="B154" s="355" t="s">
        <v>75</v>
      </c>
      <c r="C154" s="356"/>
      <c r="D154" s="190" t="s">
        <v>18</v>
      </c>
      <c r="E154" s="192">
        <f>SUM(E155:E156)*0.00001</f>
        <v>4.7960000000000003E-2</v>
      </c>
      <c r="F154" s="197"/>
      <c r="G154" s="14">
        <f t="shared" si="8"/>
        <v>0</v>
      </c>
    </row>
    <row r="155" spans="1:7" ht="24.95" customHeight="1">
      <c r="A155" s="28" t="s">
        <v>24</v>
      </c>
      <c r="B155" s="314" t="s">
        <v>77</v>
      </c>
      <c r="C155" s="278"/>
      <c r="D155" s="190" t="s">
        <v>10</v>
      </c>
      <c r="E155" s="190">
        <f>SUM(E147*1)</f>
        <v>4541</v>
      </c>
      <c r="F155" s="195"/>
      <c r="G155" s="14">
        <f t="shared" si="8"/>
        <v>0</v>
      </c>
    </row>
    <row r="156" spans="1:7" ht="24.95" customHeight="1">
      <c r="A156" s="28" t="s">
        <v>24</v>
      </c>
      <c r="B156" s="314" t="s">
        <v>247</v>
      </c>
      <c r="C156" s="278"/>
      <c r="D156" s="190" t="s">
        <v>10</v>
      </c>
      <c r="E156" s="190">
        <f>SUM(E148*3)</f>
        <v>255</v>
      </c>
      <c r="F156" s="195"/>
      <c r="G156" s="14">
        <f t="shared" si="8"/>
        <v>0</v>
      </c>
    </row>
    <row r="157" spans="1:7" ht="24.95" customHeight="1">
      <c r="A157" s="189" t="s">
        <v>32</v>
      </c>
      <c r="B157" s="307" t="s">
        <v>76</v>
      </c>
      <c r="C157" s="308"/>
      <c r="D157" s="189" t="s">
        <v>18</v>
      </c>
      <c r="E157" s="192">
        <f>SUM(E158:E159)*0.001</f>
        <v>4.7109999999999999E-2</v>
      </c>
      <c r="F157" s="198"/>
      <c r="G157" s="14">
        <f t="shared" si="8"/>
        <v>0</v>
      </c>
    </row>
    <row r="158" spans="1:7" ht="24.95" customHeight="1">
      <c r="A158" s="189" t="s">
        <v>24</v>
      </c>
      <c r="B158" s="278" t="s">
        <v>79</v>
      </c>
      <c r="C158" s="279"/>
      <c r="D158" s="190" t="s">
        <v>13</v>
      </c>
      <c r="E158" s="193">
        <f>SUM(E147*10/1000)</f>
        <v>45.41</v>
      </c>
      <c r="F158" s="195"/>
      <c r="G158" s="14">
        <f t="shared" si="8"/>
        <v>0</v>
      </c>
    </row>
    <row r="159" spans="1:7" ht="24.95" customHeight="1">
      <c r="A159" s="189" t="s">
        <v>24</v>
      </c>
      <c r="B159" s="278" t="s">
        <v>248</v>
      </c>
      <c r="C159" s="279"/>
      <c r="D159" s="190" t="s">
        <v>13</v>
      </c>
      <c r="E159" s="193">
        <f>SUM(E148*20/1000)</f>
        <v>1.7</v>
      </c>
      <c r="F159" s="195"/>
      <c r="G159" s="14">
        <f t="shared" si="8"/>
        <v>0</v>
      </c>
    </row>
    <row r="160" spans="1:7" ht="24.95" customHeight="1">
      <c r="A160" s="189" t="s">
        <v>31</v>
      </c>
      <c r="B160" s="274" t="s">
        <v>19</v>
      </c>
      <c r="C160" s="275"/>
      <c r="D160" s="190" t="s">
        <v>11</v>
      </c>
      <c r="E160" s="26">
        <f>SUM(E162*1.05)</f>
        <v>1529.8500000000001</v>
      </c>
      <c r="F160" s="195"/>
      <c r="G160" s="14">
        <f t="shared" si="8"/>
        <v>0</v>
      </c>
    </row>
    <row r="161" spans="1:11" ht="24.95" customHeight="1">
      <c r="A161" s="189" t="s">
        <v>24</v>
      </c>
      <c r="B161" s="274" t="s">
        <v>85</v>
      </c>
      <c r="C161" s="275"/>
      <c r="D161" s="190" t="s">
        <v>11</v>
      </c>
      <c r="E161" s="193">
        <f>SUM(E160:E160)</f>
        <v>1529.8500000000001</v>
      </c>
      <c r="F161" s="195"/>
      <c r="G161" s="14">
        <f t="shared" si="8"/>
        <v>0</v>
      </c>
    </row>
    <row r="162" spans="1:11" ht="24.95" customHeight="1">
      <c r="A162" s="28" t="s">
        <v>25</v>
      </c>
      <c r="B162" s="274" t="s">
        <v>20</v>
      </c>
      <c r="C162" s="275"/>
      <c r="D162" s="190" t="s">
        <v>11</v>
      </c>
      <c r="E162" s="26">
        <v>1457</v>
      </c>
      <c r="F162" s="195"/>
      <c r="G162" s="14">
        <f t="shared" si="8"/>
        <v>0</v>
      </c>
    </row>
    <row r="163" spans="1:11" ht="24.95" customHeight="1">
      <c r="A163" s="61" t="s">
        <v>24</v>
      </c>
      <c r="B163" s="276" t="s">
        <v>63</v>
      </c>
      <c r="C163" s="277"/>
      <c r="D163" s="190" t="s">
        <v>12</v>
      </c>
      <c r="E163" s="194">
        <f>SUM(E162*0.1)</f>
        <v>145.70000000000002</v>
      </c>
      <c r="F163" s="195"/>
      <c r="G163" s="14">
        <f t="shared" si="8"/>
        <v>0</v>
      </c>
    </row>
    <row r="164" spans="1:11" ht="24.95" customHeight="1">
      <c r="A164" s="27"/>
      <c r="B164" s="281" t="s">
        <v>249</v>
      </c>
      <c r="C164" s="281"/>
      <c r="D164" s="88"/>
      <c r="E164" s="32"/>
      <c r="F164" s="30"/>
      <c r="G164" s="31">
        <f>SUM(G146:G163)</f>
        <v>0</v>
      </c>
    </row>
    <row r="165" spans="1:11" s="76" customFormat="1" ht="24.95" customHeight="1">
      <c r="A165" s="360" t="s">
        <v>272</v>
      </c>
      <c r="B165" s="362" t="s">
        <v>268</v>
      </c>
      <c r="C165" s="363"/>
      <c r="D165" s="366" t="s">
        <v>269</v>
      </c>
      <c r="E165" s="346" t="s">
        <v>270</v>
      </c>
      <c r="F165" s="348" t="s">
        <v>271</v>
      </c>
      <c r="G165" s="350" t="s">
        <v>70</v>
      </c>
      <c r="H165" s="75"/>
      <c r="I165" s="75"/>
      <c r="J165" s="75"/>
      <c r="K165" s="75"/>
    </row>
    <row r="166" spans="1:11" ht="12" customHeight="1">
      <c r="A166" s="361"/>
      <c r="B166" s="364"/>
      <c r="C166" s="365"/>
      <c r="D166" s="367"/>
      <c r="E166" s="347"/>
      <c r="F166" s="349"/>
      <c r="G166" s="351"/>
    </row>
    <row r="167" spans="1:11" ht="24.95" customHeight="1">
      <c r="A167" s="78"/>
      <c r="B167" s="282" t="s">
        <v>14</v>
      </c>
      <c r="C167" s="283"/>
      <c r="D167" s="284"/>
      <c r="E167" s="284"/>
      <c r="F167" s="284"/>
      <c r="G167" s="284"/>
      <c r="H167" s="132"/>
      <c r="I167" s="133"/>
    </row>
    <row r="168" spans="1:11" s="69" customFormat="1" ht="24.95" customHeight="1">
      <c r="A168" s="41" t="s">
        <v>23</v>
      </c>
      <c r="B168" s="280" t="s">
        <v>84</v>
      </c>
      <c r="C168" s="280"/>
      <c r="D168" s="74" t="s">
        <v>10</v>
      </c>
      <c r="E168" s="73">
        <f>SUM(E67)</f>
        <v>53</v>
      </c>
      <c r="F168" s="86"/>
      <c r="G168" s="14">
        <f>E168*F168</f>
        <v>0</v>
      </c>
      <c r="H168" s="68"/>
      <c r="I168" s="68"/>
      <c r="J168" s="68"/>
      <c r="K168" s="68"/>
    </row>
    <row r="169" spans="1:11" ht="24.95" customHeight="1">
      <c r="A169" s="28" t="s">
        <v>34</v>
      </c>
      <c r="B169" s="280" t="s">
        <v>35</v>
      </c>
      <c r="C169" s="280"/>
      <c r="D169" s="13" t="s">
        <v>10</v>
      </c>
      <c r="E169" s="29">
        <v>53</v>
      </c>
      <c r="F169" s="20"/>
      <c r="G169" s="14">
        <f t="shared" ref="G169:G186" si="9">E169*F169</f>
        <v>0</v>
      </c>
    </row>
    <row r="170" spans="1:11" ht="24.95" customHeight="1">
      <c r="A170" s="28" t="s">
        <v>30</v>
      </c>
      <c r="B170" s="280" t="s">
        <v>21</v>
      </c>
      <c r="C170" s="280"/>
      <c r="D170" s="47" t="s">
        <v>10</v>
      </c>
      <c r="E170" s="47">
        <v>53</v>
      </c>
      <c r="F170" s="139"/>
      <c r="G170" s="14">
        <f t="shared" si="9"/>
        <v>0</v>
      </c>
    </row>
    <row r="171" spans="1:11" ht="24.95" customHeight="1">
      <c r="A171" s="74" t="s">
        <v>100</v>
      </c>
      <c r="B171" s="271" t="s">
        <v>101</v>
      </c>
      <c r="C171" s="272"/>
      <c r="D171" s="138" t="s">
        <v>12</v>
      </c>
      <c r="E171" s="79">
        <f>51*80/1000</f>
        <v>4.08</v>
      </c>
      <c r="F171" s="57"/>
      <c r="G171" s="14">
        <f t="shared" si="9"/>
        <v>0</v>
      </c>
    </row>
    <row r="172" spans="1:11" ht="24.95" customHeight="1">
      <c r="A172" s="13" t="s">
        <v>24</v>
      </c>
      <c r="B172" s="255" t="s">
        <v>68</v>
      </c>
      <c r="C172" s="256"/>
      <c r="D172" s="83" t="s">
        <v>12</v>
      </c>
      <c r="E172" s="71">
        <f>E168</f>
        <v>53</v>
      </c>
      <c r="F172" s="63"/>
      <c r="G172" s="14">
        <f t="shared" si="9"/>
        <v>0</v>
      </c>
    </row>
    <row r="173" spans="1:11" ht="24.95" customHeight="1">
      <c r="A173" s="27" t="s">
        <v>32</v>
      </c>
      <c r="B173" s="259" t="s">
        <v>75</v>
      </c>
      <c r="C173" s="259"/>
      <c r="D173" s="27" t="s">
        <v>18</v>
      </c>
      <c r="E173" s="99">
        <f>SUM(E174*0.00001)</f>
        <v>2.65E-3</v>
      </c>
      <c r="F173" s="141"/>
      <c r="G173" s="14">
        <f t="shared" si="9"/>
        <v>0</v>
      </c>
    </row>
    <row r="174" spans="1:11" ht="24.95" customHeight="1">
      <c r="A174" s="29" t="s">
        <v>24</v>
      </c>
      <c r="B174" s="327" t="s">
        <v>78</v>
      </c>
      <c r="C174" s="328"/>
      <c r="D174" s="29" t="s">
        <v>10</v>
      </c>
      <c r="E174" s="29">
        <f>E168*5</f>
        <v>265</v>
      </c>
      <c r="F174" s="20"/>
      <c r="G174" s="14">
        <f t="shared" si="9"/>
        <v>0</v>
      </c>
    </row>
    <row r="175" spans="1:11" ht="24.95" customHeight="1">
      <c r="A175" s="13" t="s">
        <v>32</v>
      </c>
      <c r="B175" s="258" t="s">
        <v>76</v>
      </c>
      <c r="C175" s="258"/>
      <c r="D175" s="25" t="s">
        <v>18</v>
      </c>
      <c r="E175" s="100">
        <f>SUM(E176*0.001)</f>
        <v>5.3000000000000009E-3</v>
      </c>
      <c r="F175" s="142"/>
      <c r="G175" s="14">
        <f t="shared" si="9"/>
        <v>0</v>
      </c>
    </row>
    <row r="176" spans="1:11" s="11" customFormat="1" ht="24.95" customHeight="1">
      <c r="A176" s="13" t="s">
        <v>24</v>
      </c>
      <c r="B176" s="338" t="s">
        <v>80</v>
      </c>
      <c r="C176" s="339"/>
      <c r="D176" s="13" t="s">
        <v>13</v>
      </c>
      <c r="E176" s="26">
        <f>SUM(E168*0.1)</f>
        <v>5.3000000000000007</v>
      </c>
      <c r="F176" s="20"/>
      <c r="G176" s="14">
        <f t="shared" si="9"/>
        <v>0</v>
      </c>
      <c r="H176" s="12"/>
      <c r="I176" s="12"/>
      <c r="J176" s="12"/>
      <c r="K176" s="12"/>
    </row>
    <row r="177" spans="1:11" s="11" customFormat="1" ht="24.95" customHeight="1">
      <c r="A177" s="13" t="s">
        <v>36</v>
      </c>
      <c r="B177" s="258" t="s">
        <v>37</v>
      </c>
      <c r="C177" s="258"/>
      <c r="D177" s="25" t="s">
        <v>10</v>
      </c>
      <c r="E177" s="25">
        <f>E168</f>
        <v>53</v>
      </c>
      <c r="F177" s="20"/>
      <c r="G177" s="14">
        <f t="shared" si="9"/>
        <v>0</v>
      </c>
      <c r="H177" s="12"/>
      <c r="I177" s="12"/>
      <c r="J177" s="12"/>
      <c r="K177" s="12"/>
    </row>
    <row r="178" spans="1:11" ht="24.95" customHeight="1">
      <c r="A178" s="13" t="s">
        <v>24</v>
      </c>
      <c r="B178" s="258" t="s">
        <v>40</v>
      </c>
      <c r="C178" s="258"/>
      <c r="D178" s="25" t="s">
        <v>10</v>
      </c>
      <c r="E178" s="25">
        <f>E168*3</f>
        <v>159</v>
      </c>
      <c r="F178" s="20"/>
      <c r="G178" s="14">
        <f t="shared" si="9"/>
        <v>0</v>
      </c>
    </row>
    <row r="179" spans="1:11" s="6" customFormat="1" ht="24.95" customHeight="1">
      <c r="A179" s="13" t="s">
        <v>24</v>
      </c>
      <c r="B179" s="257" t="s">
        <v>41</v>
      </c>
      <c r="C179" s="257"/>
      <c r="D179" s="13" t="s">
        <v>10</v>
      </c>
      <c r="E179" s="25">
        <f>E168*3</f>
        <v>159</v>
      </c>
      <c r="F179" s="20"/>
      <c r="G179" s="14">
        <f t="shared" si="9"/>
        <v>0</v>
      </c>
      <c r="H179" s="43"/>
      <c r="I179" s="43"/>
      <c r="J179" s="43"/>
      <c r="K179" s="43"/>
    </row>
    <row r="180" spans="1:11" s="6" customFormat="1" ht="24.95" customHeight="1">
      <c r="A180" s="13" t="s">
        <v>24</v>
      </c>
      <c r="B180" s="257" t="s">
        <v>42</v>
      </c>
      <c r="C180" s="257"/>
      <c r="D180" s="13" t="s">
        <v>10</v>
      </c>
      <c r="E180" s="25">
        <f>E168*3</f>
        <v>159</v>
      </c>
      <c r="F180" s="20"/>
      <c r="G180" s="14">
        <f t="shared" si="9"/>
        <v>0</v>
      </c>
      <c r="H180" s="43"/>
      <c r="I180" s="43"/>
      <c r="J180" s="43"/>
      <c r="K180" s="43"/>
    </row>
    <row r="181" spans="1:11" s="11" customFormat="1" ht="24.95" customHeight="1">
      <c r="A181" s="13" t="s">
        <v>26</v>
      </c>
      <c r="B181" s="324" t="s">
        <v>22</v>
      </c>
      <c r="C181" s="324"/>
      <c r="D181" s="13" t="s">
        <v>11</v>
      </c>
      <c r="E181" s="26">
        <f>SUM(E168)</f>
        <v>53</v>
      </c>
      <c r="F181" s="20"/>
      <c r="G181" s="14">
        <f t="shared" si="9"/>
        <v>0</v>
      </c>
      <c r="H181" s="12"/>
      <c r="I181" s="12"/>
      <c r="J181" s="12"/>
      <c r="K181" s="12"/>
    </row>
    <row r="182" spans="1:11" s="11" customFormat="1" ht="24.95" customHeight="1">
      <c r="A182" s="13" t="s">
        <v>24</v>
      </c>
      <c r="B182" s="324" t="s">
        <v>43</v>
      </c>
      <c r="C182" s="324"/>
      <c r="D182" s="13" t="s">
        <v>11</v>
      </c>
      <c r="E182" s="26">
        <f>SUM(E181)</f>
        <v>53</v>
      </c>
      <c r="F182" s="20"/>
      <c r="G182" s="14">
        <f t="shared" si="9"/>
        <v>0</v>
      </c>
      <c r="H182" s="12"/>
      <c r="I182" s="12"/>
      <c r="J182" s="12"/>
      <c r="K182" s="12"/>
    </row>
    <row r="183" spans="1:11" s="11" customFormat="1" ht="24.95" customHeight="1">
      <c r="A183" s="13" t="s">
        <v>45</v>
      </c>
      <c r="B183" s="96" t="s">
        <v>46</v>
      </c>
      <c r="C183" s="96"/>
      <c r="D183" s="13" t="s">
        <v>10</v>
      </c>
      <c r="E183" s="13">
        <f>SUM(E169)</f>
        <v>53</v>
      </c>
      <c r="F183" s="20"/>
      <c r="G183" s="14">
        <f t="shared" si="9"/>
        <v>0</v>
      </c>
      <c r="H183" s="12"/>
      <c r="I183" s="12"/>
      <c r="J183" s="12"/>
      <c r="K183" s="12"/>
    </row>
    <row r="184" spans="1:11" s="11" customFormat="1" ht="24.95" customHeight="1">
      <c r="A184" s="82" t="s">
        <v>86</v>
      </c>
      <c r="B184" s="97" t="s">
        <v>87</v>
      </c>
      <c r="C184" s="96"/>
      <c r="D184" s="82" t="s">
        <v>10</v>
      </c>
      <c r="E184" s="13">
        <v>53</v>
      </c>
      <c r="F184" s="20"/>
      <c r="G184" s="14">
        <f t="shared" si="9"/>
        <v>0</v>
      </c>
      <c r="H184" s="12"/>
      <c r="I184" s="12"/>
      <c r="J184" s="12"/>
      <c r="K184" s="12"/>
    </row>
    <row r="185" spans="1:11" ht="24.95" customHeight="1">
      <c r="A185" s="13" t="s">
        <v>24</v>
      </c>
      <c r="B185" s="331" t="s">
        <v>99</v>
      </c>
      <c r="C185" s="324"/>
      <c r="D185" s="13" t="s">
        <v>12</v>
      </c>
      <c r="E185" s="45">
        <f>SUM((E183+E184)*0.1)</f>
        <v>10.600000000000001</v>
      </c>
      <c r="F185" s="20"/>
      <c r="G185" s="14">
        <f t="shared" si="9"/>
        <v>0</v>
      </c>
    </row>
    <row r="186" spans="1:11" s="69" customFormat="1" ht="24.95" customHeight="1">
      <c r="A186" s="70" t="s">
        <v>74</v>
      </c>
      <c r="B186" s="357" t="s">
        <v>82</v>
      </c>
      <c r="C186" s="357"/>
      <c r="D186" s="28" t="s">
        <v>10</v>
      </c>
      <c r="E186" s="25">
        <f>SUM(E168)</f>
        <v>53</v>
      </c>
      <c r="F186" s="20"/>
      <c r="G186" s="14">
        <f t="shared" si="9"/>
        <v>0</v>
      </c>
      <c r="H186" s="68"/>
      <c r="I186" s="68"/>
      <c r="J186" s="68"/>
      <c r="K186" s="68"/>
    </row>
    <row r="187" spans="1:11" ht="24.95" customHeight="1">
      <c r="A187" s="19"/>
      <c r="B187" s="300" t="s">
        <v>251</v>
      </c>
      <c r="C187" s="300"/>
      <c r="D187" s="15"/>
      <c r="E187" s="15"/>
      <c r="F187" s="16"/>
      <c r="G187" s="17">
        <f>SUM(G168:G186)</f>
        <v>0</v>
      </c>
    </row>
    <row r="188" spans="1:11" s="76" customFormat="1" ht="24.95" customHeight="1">
      <c r="A188" s="360" t="s">
        <v>272</v>
      </c>
      <c r="B188" s="362" t="s">
        <v>268</v>
      </c>
      <c r="C188" s="363"/>
      <c r="D188" s="366" t="s">
        <v>269</v>
      </c>
      <c r="E188" s="346" t="s">
        <v>270</v>
      </c>
      <c r="F188" s="348" t="s">
        <v>271</v>
      </c>
      <c r="G188" s="350" t="s">
        <v>70</v>
      </c>
      <c r="H188" s="75"/>
      <c r="I188" s="75"/>
      <c r="J188" s="75"/>
      <c r="K188" s="75"/>
    </row>
    <row r="189" spans="1:11" ht="12" customHeight="1">
      <c r="A189" s="361"/>
      <c r="B189" s="364"/>
      <c r="C189" s="365"/>
      <c r="D189" s="367"/>
      <c r="E189" s="347"/>
      <c r="F189" s="349"/>
      <c r="G189" s="351"/>
    </row>
    <row r="190" spans="1:11" ht="24.95" customHeight="1">
      <c r="A190" s="19"/>
      <c r="B190" s="266" t="s">
        <v>15</v>
      </c>
      <c r="C190" s="267"/>
      <c r="D190" s="267"/>
      <c r="E190" s="267"/>
      <c r="F190" s="267"/>
      <c r="G190" s="268"/>
    </row>
    <row r="191" spans="1:11" ht="24.95" customHeight="1">
      <c r="A191" s="13" t="s">
        <v>39</v>
      </c>
      <c r="B191" s="260" t="s">
        <v>28</v>
      </c>
      <c r="C191" s="254"/>
      <c r="D191" s="13" t="s">
        <v>11</v>
      </c>
      <c r="E191" s="49">
        <v>1948</v>
      </c>
      <c r="F191" s="20"/>
      <c r="G191" s="14">
        <f>E191*F191</f>
        <v>0</v>
      </c>
    </row>
    <row r="192" spans="1:11" ht="24.95" customHeight="1">
      <c r="A192" s="19" t="s">
        <v>24</v>
      </c>
      <c r="B192" s="329" t="s">
        <v>81</v>
      </c>
      <c r="C192" s="330"/>
      <c r="D192" s="19" t="s">
        <v>33</v>
      </c>
      <c r="E192" s="67">
        <f>SUM(E191*0.0008)</f>
        <v>1.5584</v>
      </c>
      <c r="F192" s="35"/>
      <c r="G192" s="14">
        <f t="shared" ref="G192:G205" si="10">E192*F192</f>
        <v>0</v>
      </c>
    </row>
    <row r="193" spans="1:11" ht="24.95" customHeight="1">
      <c r="A193" s="54" t="s">
        <v>48</v>
      </c>
      <c r="B193" s="264" t="s">
        <v>62</v>
      </c>
      <c r="C193" s="265"/>
      <c r="D193" s="47" t="s">
        <v>11</v>
      </c>
      <c r="E193" s="49">
        <f>SUM(E191)</f>
        <v>1948</v>
      </c>
      <c r="F193" s="20"/>
      <c r="G193" s="14">
        <f t="shared" si="10"/>
        <v>0</v>
      </c>
    </row>
    <row r="194" spans="1:11" ht="24.95" customHeight="1">
      <c r="A194" s="28" t="s">
        <v>54</v>
      </c>
      <c r="B194" s="56" t="s">
        <v>55</v>
      </c>
      <c r="C194" s="56"/>
      <c r="D194" s="28" t="s">
        <v>11</v>
      </c>
      <c r="E194" s="55">
        <f>SUM(E191)</f>
        <v>1948</v>
      </c>
      <c r="F194" s="57"/>
      <c r="G194" s="14">
        <f t="shared" si="10"/>
        <v>0</v>
      </c>
    </row>
    <row r="195" spans="1:11" ht="24.95" customHeight="1">
      <c r="A195" s="28" t="s">
        <v>29</v>
      </c>
      <c r="B195" s="269" t="s">
        <v>49</v>
      </c>
      <c r="C195" s="269"/>
      <c r="D195" s="28" t="s">
        <v>11</v>
      </c>
      <c r="E195" s="26">
        <f>SUM(E191)</f>
        <v>1948</v>
      </c>
      <c r="F195" s="57"/>
      <c r="G195" s="14">
        <f t="shared" si="10"/>
        <v>0</v>
      </c>
    </row>
    <row r="196" spans="1:11" ht="24.95" customHeight="1">
      <c r="A196" s="19" t="s">
        <v>53</v>
      </c>
      <c r="B196" s="253" t="s">
        <v>88</v>
      </c>
      <c r="C196" s="261"/>
      <c r="D196" s="13" t="s">
        <v>12</v>
      </c>
      <c r="E196" s="45">
        <f>0.01*E191</f>
        <v>19.48</v>
      </c>
      <c r="F196" s="20"/>
      <c r="G196" s="14">
        <f t="shared" si="10"/>
        <v>0</v>
      </c>
    </row>
    <row r="197" spans="1:11" ht="24.95" customHeight="1">
      <c r="A197" s="28" t="s">
        <v>24</v>
      </c>
      <c r="B197" s="326" t="s">
        <v>109</v>
      </c>
      <c r="C197" s="326"/>
      <c r="D197" s="62" t="s">
        <v>12</v>
      </c>
      <c r="E197" s="45">
        <f>SUM(E191*0.05)</f>
        <v>97.4</v>
      </c>
      <c r="F197" s="63"/>
      <c r="G197" s="14">
        <f t="shared" si="10"/>
        <v>0</v>
      </c>
    </row>
    <row r="198" spans="1:11" ht="24.95" customHeight="1">
      <c r="A198" s="28" t="s">
        <v>23</v>
      </c>
      <c r="B198" s="325" t="s">
        <v>56</v>
      </c>
      <c r="C198" s="325"/>
      <c r="D198" s="64" t="s">
        <v>12</v>
      </c>
      <c r="E198" s="45">
        <f>SUM(E197)</f>
        <v>97.4</v>
      </c>
      <c r="F198" s="65"/>
      <c r="G198" s="14">
        <f t="shared" si="10"/>
        <v>0</v>
      </c>
    </row>
    <row r="199" spans="1:11" ht="24.95" customHeight="1">
      <c r="A199" s="84" t="s">
        <v>59</v>
      </c>
      <c r="B199" s="270" t="s">
        <v>60</v>
      </c>
      <c r="C199" s="270"/>
      <c r="D199" s="53" t="s">
        <v>11</v>
      </c>
      <c r="E199" s="26">
        <f>SUM(E191)</f>
        <v>1948</v>
      </c>
      <c r="F199" s="63"/>
      <c r="G199" s="14">
        <f t="shared" si="10"/>
        <v>0</v>
      </c>
      <c r="H199" s="101"/>
    </row>
    <row r="200" spans="1:11" ht="24.95" customHeight="1">
      <c r="A200" s="28" t="s">
        <v>29</v>
      </c>
      <c r="B200" s="269" t="s">
        <v>49</v>
      </c>
      <c r="C200" s="269"/>
      <c r="D200" s="28" t="s">
        <v>11</v>
      </c>
      <c r="E200" s="26">
        <f>SUM(E191)</f>
        <v>1948</v>
      </c>
      <c r="F200" s="57"/>
      <c r="G200" s="14">
        <f t="shared" si="10"/>
        <v>0</v>
      </c>
    </row>
    <row r="201" spans="1:11" ht="24.95" customHeight="1">
      <c r="A201" s="33" t="s">
        <v>73</v>
      </c>
      <c r="B201" s="262" t="s">
        <v>72</v>
      </c>
      <c r="C201" s="263"/>
      <c r="D201" s="33" t="s">
        <v>11</v>
      </c>
      <c r="E201" s="81">
        <f>SUM(E191)</f>
        <v>1948</v>
      </c>
      <c r="F201" s="34"/>
      <c r="G201" s="14">
        <f t="shared" si="10"/>
        <v>0</v>
      </c>
    </row>
    <row r="202" spans="1:11" ht="24.95" customHeight="1">
      <c r="A202" s="13" t="s">
        <v>24</v>
      </c>
      <c r="B202" s="257" t="s">
        <v>64</v>
      </c>
      <c r="C202" s="257"/>
      <c r="D202" s="13" t="s">
        <v>13</v>
      </c>
      <c r="E202" s="26">
        <f>SUM(E201*250/10000)</f>
        <v>48.7</v>
      </c>
      <c r="F202" s="20"/>
      <c r="G202" s="14">
        <f t="shared" si="10"/>
        <v>0</v>
      </c>
    </row>
    <row r="203" spans="1:11" ht="24.95" customHeight="1">
      <c r="A203" s="13" t="s">
        <v>27</v>
      </c>
      <c r="B203" s="324" t="s">
        <v>17</v>
      </c>
      <c r="C203" s="324"/>
      <c r="D203" s="13" t="s">
        <v>18</v>
      </c>
      <c r="E203" s="44">
        <f>SUM(E204*0.001)</f>
        <v>5.8439999999999999E-2</v>
      </c>
      <c r="F203" s="142"/>
      <c r="G203" s="14">
        <f t="shared" si="10"/>
        <v>0</v>
      </c>
    </row>
    <row r="204" spans="1:11" ht="24.95" customHeight="1">
      <c r="A204" s="33" t="s">
        <v>24</v>
      </c>
      <c r="B204" s="257" t="s">
        <v>65</v>
      </c>
      <c r="C204" s="257"/>
      <c r="D204" s="33" t="s">
        <v>13</v>
      </c>
      <c r="E204" s="81">
        <f>SUM(E201*0.03)</f>
        <v>58.44</v>
      </c>
      <c r="F204" s="34"/>
      <c r="G204" s="14">
        <f t="shared" si="10"/>
        <v>0</v>
      </c>
    </row>
    <row r="205" spans="1:11" ht="24.95" customHeight="1">
      <c r="A205" s="33" t="s">
        <v>47</v>
      </c>
      <c r="B205" s="260" t="s">
        <v>61</v>
      </c>
      <c r="C205" s="261"/>
      <c r="D205" s="33" t="s">
        <v>11</v>
      </c>
      <c r="E205" s="81">
        <f>SUM(E201*3)</f>
        <v>5844</v>
      </c>
      <c r="F205" s="34"/>
      <c r="G205" s="14">
        <f t="shared" si="10"/>
        <v>0</v>
      </c>
    </row>
    <row r="206" spans="1:11" s="11" customFormat="1" ht="24.95" customHeight="1">
      <c r="A206" s="21"/>
      <c r="B206" s="300" t="s">
        <v>16</v>
      </c>
      <c r="C206" s="300"/>
      <c r="D206" s="15"/>
      <c r="E206" s="15"/>
      <c r="F206" s="16"/>
      <c r="G206" s="17">
        <f>SUM(G191:G205)</f>
        <v>0</v>
      </c>
      <c r="H206" s="12"/>
      <c r="I206" s="12"/>
      <c r="J206" s="12"/>
      <c r="K206" s="12"/>
    </row>
    <row r="207" spans="1:11" ht="24.95" customHeight="1">
      <c r="A207" s="19"/>
      <c r="B207" s="266" t="s">
        <v>254</v>
      </c>
      <c r="C207" s="267"/>
      <c r="D207" s="267"/>
      <c r="E207" s="267"/>
      <c r="F207" s="267"/>
      <c r="G207" s="268"/>
    </row>
    <row r="208" spans="1:11" ht="24.95" customHeight="1">
      <c r="A208" s="74" t="s">
        <v>256</v>
      </c>
      <c r="B208" s="372" t="s">
        <v>259</v>
      </c>
      <c r="C208" s="373"/>
      <c r="D208" s="28" t="s">
        <v>11</v>
      </c>
      <c r="E208" s="55">
        <f>SUM(E209)</f>
        <v>18461</v>
      </c>
      <c r="F208" s="57"/>
      <c r="G208" s="14">
        <f>E208*F208</f>
        <v>0</v>
      </c>
    </row>
    <row r="209" spans="1:11" ht="24.95" customHeight="1">
      <c r="A209" s="82" t="s">
        <v>253</v>
      </c>
      <c r="B209" s="253" t="s">
        <v>258</v>
      </c>
      <c r="C209" s="254"/>
      <c r="D209" s="13" t="s">
        <v>11</v>
      </c>
      <c r="E209" s="49">
        <v>18461</v>
      </c>
      <c r="F209" s="20"/>
      <c r="G209" s="14">
        <f>E209*F209</f>
        <v>0</v>
      </c>
    </row>
    <row r="210" spans="1:11" ht="24.95" customHeight="1">
      <c r="A210" s="13" t="s">
        <v>24</v>
      </c>
      <c r="B210" s="285" t="s">
        <v>255</v>
      </c>
      <c r="C210" s="257"/>
      <c r="D210" s="13" t="s">
        <v>13</v>
      </c>
      <c r="E210" s="26">
        <v>37</v>
      </c>
      <c r="F210" s="20"/>
      <c r="G210" s="14">
        <f>E210*F210</f>
        <v>0</v>
      </c>
    </row>
    <row r="211" spans="1:11" ht="24.95" customHeight="1">
      <c r="A211" s="74" t="s">
        <v>260</v>
      </c>
      <c r="B211" s="345" t="s">
        <v>257</v>
      </c>
      <c r="C211" s="269"/>
      <c r="D211" s="28" t="s">
        <v>11</v>
      </c>
      <c r="E211" s="26">
        <f>SUM(E209)</f>
        <v>18461</v>
      </c>
      <c r="F211" s="57"/>
      <c r="G211" s="14">
        <f t="shared" ref="G211:G212" si="11">E211*F211</f>
        <v>0</v>
      </c>
    </row>
    <row r="212" spans="1:11" ht="24.95" customHeight="1">
      <c r="A212" s="13" t="s">
        <v>24</v>
      </c>
      <c r="B212" s="285" t="s">
        <v>261</v>
      </c>
      <c r="C212" s="257"/>
      <c r="D212" s="82" t="s">
        <v>18</v>
      </c>
      <c r="E212" s="45">
        <v>133</v>
      </c>
      <c r="F212" s="20"/>
      <c r="G212" s="14">
        <f t="shared" si="11"/>
        <v>0</v>
      </c>
    </row>
    <row r="213" spans="1:11" s="11" customFormat="1" ht="24.95" customHeight="1">
      <c r="A213" s="21"/>
      <c r="B213" s="300" t="s">
        <v>252</v>
      </c>
      <c r="C213" s="300"/>
      <c r="D213" s="15"/>
      <c r="E213" s="15"/>
      <c r="F213" s="16"/>
      <c r="G213" s="17">
        <f>SUM(G209:G212)</f>
        <v>0</v>
      </c>
      <c r="H213" s="12"/>
      <c r="I213" s="12"/>
      <c r="J213" s="12"/>
      <c r="K213" s="12"/>
    </row>
    <row r="214" spans="1:11" ht="24.95" customHeight="1">
      <c r="A214" s="19"/>
      <c r="B214" s="266" t="s">
        <v>107</v>
      </c>
      <c r="C214" s="267"/>
      <c r="D214" s="267"/>
      <c r="E214" s="267"/>
      <c r="F214" s="267"/>
      <c r="G214" s="268"/>
    </row>
    <row r="215" spans="1:11" ht="24.95" customHeight="1">
      <c r="A215" s="82" t="s">
        <v>23</v>
      </c>
      <c r="B215" s="253" t="s">
        <v>107</v>
      </c>
      <c r="C215" s="254"/>
      <c r="D215" s="33" t="s">
        <v>11</v>
      </c>
      <c r="E215" s="49">
        <v>329</v>
      </c>
      <c r="F215" s="20"/>
      <c r="G215" s="14">
        <f>E215*F215</f>
        <v>0</v>
      </c>
    </row>
    <row r="216" spans="1:11" s="11" customFormat="1" ht="24.95" customHeight="1">
      <c r="A216" s="21"/>
      <c r="B216" s="300" t="s">
        <v>108</v>
      </c>
      <c r="C216" s="300"/>
      <c r="D216" s="15"/>
      <c r="E216" s="15"/>
      <c r="F216" s="16"/>
      <c r="G216" s="17">
        <f>SUM(G215:G215)</f>
        <v>0</v>
      </c>
      <c r="H216" s="12"/>
      <c r="I216" s="12"/>
      <c r="J216" s="12"/>
      <c r="K216" s="12"/>
    </row>
    <row r="217" spans="1:11" s="122" customFormat="1" ht="35.1" customHeight="1">
      <c r="A217" s="120"/>
      <c r="B217" s="294" t="s">
        <v>91</v>
      </c>
      <c r="C217" s="295"/>
      <c r="D217" s="295"/>
      <c r="E217" s="295"/>
      <c r="F217" s="296"/>
      <c r="G217" s="94">
        <f>SUM(G216,G206,G187,G142,G164,G131,G125,G213)</f>
        <v>0</v>
      </c>
      <c r="H217" s="121"/>
      <c r="I217" s="121"/>
      <c r="J217" s="121"/>
      <c r="K217" s="121"/>
    </row>
    <row r="218" spans="1:11" s="106" customFormat="1" ht="35.1" customHeight="1">
      <c r="A218" s="112"/>
      <c r="B218" s="297" t="s">
        <v>135</v>
      </c>
      <c r="C218" s="298"/>
      <c r="D218" s="298"/>
      <c r="E218" s="298"/>
      <c r="F218" s="298"/>
      <c r="G218" s="299"/>
      <c r="H218" s="105"/>
    </row>
    <row r="219" spans="1:11" s="76" customFormat="1" ht="24.95" customHeight="1">
      <c r="A219" s="360" t="s">
        <v>272</v>
      </c>
      <c r="B219" s="362" t="s">
        <v>268</v>
      </c>
      <c r="C219" s="363"/>
      <c r="D219" s="366" t="s">
        <v>269</v>
      </c>
      <c r="E219" s="346" t="s">
        <v>270</v>
      </c>
      <c r="F219" s="348" t="s">
        <v>271</v>
      </c>
      <c r="G219" s="350" t="s">
        <v>70</v>
      </c>
      <c r="H219" s="75"/>
      <c r="I219" s="75"/>
      <c r="J219" s="75"/>
      <c r="K219" s="75"/>
    </row>
    <row r="220" spans="1:11" ht="12" customHeight="1">
      <c r="A220" s="361"/>
      <c r="B220" s="364"/>
      <c r="C220" s="365"/>
      <c r="D220" s="367"/>
      <c r="E220" s="347"/>
      <c r="F220" s="349"/>
      <c r="G220" s="351"/>
    </row>
    <row r="221" spans="1:11" s="158" customFormat="1" ht="24.75" customHeight="1">
      <c r="A221" s="156"/>
      <c r="B221" s="250" t="s">
        <v>106</v>
      </c>
      <c r="C221" s="251"/>
      <c r="D221" s="251"/>
      <c r="E221" s="251"/>
      <c r="F221" s="251"/>
      <c r="G221" s="252"/>
      <c r="H221" s="157"/>
    </row>
    <row r="222" spans="1:11" s="202" customFormat="1" ht="24.75" customHeight="1">
      <c r="A222" s="82" t="s">
        <v>23</v>
      </c>
      <c r="B222" s="243" t="s">
        <v>144</v>
      </c>
      <c r="C222" s="273"/>
      <c r="D222" s="153" t="s">
        <v>10</v>
      </c>
      <c r="E222" s="153">
        <v>35</v>
      </c>
      <c r="F222" s="199"/>
      <c r="G222" s="200">
        <f>E222*F222</f>
        <v>0</v>
      </c>
      <c r="H222" s="201"/>
    </row>
    <row r="223" spans="1:11" s="116" customFormat="1" ht="24.95" customHeight="1">
      <c r="A223" s="13" t="s">
        <v>24</v>
      </c>
      <c r="B223" s="243" t="s">
        <v>110</v>
      </c>
      <c r="C223" s="273"/>
      <c r="D223" s="153" t="s">
        <v>10</v>
      </c>
      <c r="E223" s="117">
        <v>60</v>
      </c>
      <c r="F223" s="155"/>
      <c r="G223" s="200">
        <f t="shared" ref="G223:G231" si="12">E223*F223</f>
        <v>0</v>
      </c>
      <c r="H223" s="115"/>
    </row>
    <row r="224" spans="1:11" s="116" customFormat="1" ht="24.95" customHeight="1">
      <c r="A224" s="82" t="s">
        <v>23</v>
      </c>
      <c r="B224" s="243" t="s">
        <v>112</v>
      </c>
      <c r="C224" s="273"/>
      <c r="D224" s="153" t="s">
        <v>10</v>
      </c>
      <c r="E224" s="117">
        <v>60</v>
      </c>
      <c r="F224" s="155"/>
      <c r="G224" s="200">
        <f t="shared" si="12"/>
        <v>0</v>
      </c>
      <c r="H224" s="115"/>
    </row>
    <row r="225" spans="1:12" s="116" customFormat="1" ht="24.95" customHeight="1">
      <c r="A225" s="13" t="s">
        <v>24</v>
      </c>
      <c r="B225" s="243" t="s">
        <v>149</v>
      </c>
      <c r="C225" s="273"/>
      <c r="D225" s="153" t="s">
        <v>10</v>
      </c>
      <c r="E225" s="117">
        <v>4</v>
      </c>
      <c r="F225" s="155"/>
      <c r="G225" s="200">
        <f t="shared" si="12"/>
        <v>0</v>
      </c>
      <c r="H225" s="115"/>
    </row>
    <row r="226" spans="1:12" s="116" customFormat="1" ht="24.95" customHeight="1">
      <c r="A226" s="82" t="s">
        <v>23</v>
      </c>
      <c r="B226" s="243" t="s">
        <v>148</v>
      </c>
      <c r="C226" s="273"/>
      <c r="D226" s="153" t="s">
        <v>10</v>
      </c>
      <c r="E226" s="117">
        <v>4</v>
      </c>
      <c r="F226" s="155"/>
      <c r="G226" s="200">
        <f t="shared" si="12"/>
        <v>0</v>
      </c>
      <c r="H226" s="115"/>
    </row>
    <row r="227" spans="1:12" s="116" customFormat="1" ht="24.95" customHeight="1">
      <c r="A227" s="13" t="s">
        <v>24</v>
      </c>
      <c r="B227" s="243" t="s">
        <v>120</v>
      </c>
      <c r="C227" s="273"/>
      <c r="D227" s="153" t="s">
        <v>10</v>
      </c>
      <c r="E227" s="117">
        <v>11</v>
      </c>
      <c r="F227" s="155"/>
      <c r="G227" s="200">
        <f t="shared" si="12"/>
        <v>0</v>
      </c>
      <c r="H227" s="115"/>
    </row>
    <row r="228" spans="1:12" s="116" customFormat="1" ht="24.95" customHeight="1">
      <c r="A228" s="82" t="s">
        <v>23</v>
      </c>
      <c r="B228" s="243" t="s">
        <v>121</v>
      </c>
      <c r="C228" s="273"/>
      <c r="D228" s="153" t="s">
        <v>10</v>
      </c>
      <c r="E228" s="117">
        <v>11</v>
      </c>
      <c r="F228" s="155"/>
      <c r="G228" s="200">
        <f t="shared" si="12"/>
        <v>0</v>
      </c>
      <c r="H228" s="115"/>
    </row>
    <row r="229" spans="1:12" s="116" customFormat="1" ht="24.95" customHeight="1">
      <c r="A229" s="203" t="s">
        <v>262</v>
      </c>
      <c r="B229" s="243" t="s">
        <v>139</v>
      </c>
      <c r="C229" s="273"/>
      <c r="D229" s="153" t="s">
        <v>10</v>
      </c>
      <c r="E229" s="117">
        <v>1</v>
      </c>
      <c r="F229" s="155"/>
      <c r="G229" s="200">
        <f t="shared" si="12"/>
        <v>0</v>
      </c>
      <c r="H229" s="115"/>
    </row>
    <row r="230" spans="1:12" s="116" customFormat="1" ht="24.95" customHeight="1">
      <c r="A230" s="13" t="s">
        <v>24</v>
      </c>
      <c r="B230" s="243" t="s">
        <v>140</v>
      </c>
      <c r="C230" s="273"/>
      <c r="D230" s="153" t="s">
        <v>10</v>
      </c>
      <c r="E230" s="117">
        <v>3</v>
      </c>
      <c r="F230" s="155"/>
      <c r="G230" s="200">
        <f t="shared" si="12"/>
        <v>0</v>
      </c>
      <c r="H230" s="115"/>
    </row>
    <row r="231" spans="1:12" s="116" customFormat="1" ht="24.95" customHeight="1">
      <c r="A231" s="82" t="s">
        <v>23</v>
      </c>
      <c r="B231" s="243" t="s">
        <v>141</v>
      </c>
      <c r="C231" s="273"/>
      <c r="D231" s="153" t="s">
        <v>10</v>
      </c>
      <c r="E231" s="117">
        <v>3</v>
      </c>
      <c r="F231" s="155"/>
      <c r="G231" s="200">
        <f t="shared" si="12"/>
        <v>0</v>
      </c>
      <c r="H231" s="115"/>
    </row>
    <row r="232" spans="1:12" s="169" customFormat="1" ht="24.95" customHeight="1">
      <c r="A232" s="162"/>
      <c r="B232" s="163" t="s">
        <v>136</v>
      </c>
      <c r="C232" s="164"/>
      <c r="D232" s="165"/>
      <c r="E232" s="165"/>
      <c r="F232" s="166"/>
      <c r="G232" s="167">
        <f>SUM(G222:G231)</f>
        <v>0</v>
      </c>
      <c r="H232" s="168"/>
    </row>
    <row r="233" spans="1:12" s="76" customFormat="1" ht="24.95" customHeight="1">
      <c r="A233" s="360" t="s">
        <v>272</v>
      </c>
      <c r="B233" s="362" t="s">
        <v>268</v>
      </c>
      <c r="C233" s="363"/>
      <c r="D233" s="366" t="s">
        <v>269</v>
      </c>
      <c r="E233" s="346" t="s">
        <v>270</v>
      </c>
      <c r="F233" s="348" t="s">
        <v>271</v>
      </c>
      <c r="G233" s="350" t="s">
        <v>70</v>
      </c>
      <c r="H233" s="75"/>
      <c r="I233" s="75"/>
      <c r="J233" s="75"/>
      <c r="K233" s="75"/>
    </row>
    <row r="234" spans="1:12" ht="12" customHeight="1">
      <c r="A234" s="361"/>
      <c r="B234" s="364"/>
      <c r="C234" s="365"/>
      <c r="D234" s="367"/>
      <c r="E234" s="347"/>
      <c r="F234" s="349"/>
      <c r="G234" s="351"/>
    </row>
    <row r="235" spans="1:12" s="161" customFormat="1" ht="24.95" customHeight="1">
      <c r="A235" s="159"/>
      <c r="B235" s="250" t="s">
        <v>137</v>
      </c>
      <c r="C235" s="251"/>
      <c r="D235" s="251"/>
      <c r="E235" s="251"/>
      <c r="F235" s="251"/>
      <c r="G235" s="252"/>
      <c r="H235" s="160"/>
    </row>
    <row r="236" spans="1:12" s="116" customFormat="1" ht="25.5" customHeight="1">
      <c r="A236" s="204" t="s">
        <v>23</v>
      </c>
      <c r="B236" s="243" t="s">
        <v>132</v>
      </c>
      <c r="C236" s="244"/>
      <c r="D236" s="146" t="s">
        <v>11</v>
      </c>
      <c r="E236" s="117">
        <v>55</v>
      </c>
      <c r="F236" s="155"/>
      <c r="G236" s="205">
        <f>E236*F236</f>
        <v>0</v>
      </c>
      <c r="H236" s="115"/>
    </row>
    <row r="237" spans="1:12" ht="24.95" customHeight="1">
      <c r="A237" s="204" t="s">
        <v>23</v>
      </c>
      <c r="B237" s="359" t="s">
        <v>263</v>
      </c>
      <c r="C237" s="359"/>
      <c r="D237" s="146" t="s">
        <v>11</v>
      </c>
      <c r="E237" s="28">
        <v>55</v>
      </c>
      <c r="F237" s="188"/>
      <c r="G237" s="205">
        <f>E237*F237</f>
        <v>0</v>
      </c>
      <c r="H237" s="2"/>
      <c r="L237" s="1"/>
    </row>
    <row r="238" spans="1:12" ht="24.95" customHeight="1">
      <c r="A238" s="204" t="s">
        <v>24</v>
      </c>
      <c r="B238" s="359" t="s">
        <v>264</v>
      </c>
      <c r="C238" s="359"/>
      <c r="D238" s="146" t="s">
        <v>11</v>
      </c>
      <c r="E238" s="28">
        <f>E237*1.05</f>
        <v>57.75</v>
      </c>
      <c r="F238" s="188"/>
      <c r="G238" s="205">
        <f>E238*F238</f>
        <v>0</v>
      </c>
      <c r="H238" s="2"/>
      <c r="L238" s="1"/>
    </row>
    <row r="239" spans="1:12" ht="24.95" customHeight="1">
      <c r="A239" s="189" t="s">
        <v>24</v>
      </c>
      <c r="B239" s="345" t="s">
        <v>265</v>
      </c>
      <c r="C239" s="269"/>
      <c r="D239" s="74" t="s">
        <v>18</v>
      </c>
      <c r="E239" s="28">
        <v>22</v>
      </c>
      <c r="F239" s="188"/>
      <c r="G239" s="205">
        <f>E239*F239</f>
        <v>0</v>
      </c>
      <c r="H239" s="2"/>
      <c r="L239" s="1"/>
    </row>
    <row r="240" spans="1:12" s="116" customFormat="1" ht="24.75" customHeight="1">
      <c r="A240" s="204" t="s">
        <v>24</v>
      </c>
      <c r="B240" s="243" t="s">
        <v>111</v>
      </c>
      <c r="C240" s="244"/>
      <c r="D240" s="153" t="s">
        <v>10</v>
      </c>
      <c r="E240" s="117">
        <v>1</v>
      </c>
      <c r="F240" s="155"/>
      <c r="G240" s="205">
        <f t="shared" ref="G240:G256" si="13">E240*F240</f>
        <v>0</v>
      </c>
      <c r="H240" s="115"/>
    </row>
    <row r="241" spans="1:8" s="116" customFormat="1" ht="24.75" customHeight="1">
      <c r="A241" s="204" t="s">
        <v>23</v>
      </c>
      <c r="B241" s="243" t="s">
        <v>113</v>
      </c>
      <c r="C241" s="244"/>
      <c r="D241" s="153" t="s">
        <v>10</v>
      </c>
      <c r="E241" s="117">
        <v>1</v>
      </c>
      <c r="F241" s="155"/>
      <c r="G241" s="205">
        <f t="shared" si="13"/>
        <v>0</v>
      </c>
      <c r="H241" s="115"/>
    </row>
    <row r="242" spans="1:8" s="116" customFormat="1" ht="24.95" customHeight="1">
      <c r="A242" s="204" t="s">
        <v>24</v>
      </c>
      <c r="B242" s="243" t="s">
        <v>122</v>
      </c>
      <c r="C242" s="244"/>
      <c r="D242" s="153" t="s">
        <v>10</v>
      </c>
      <c r="E242" s="117">
        <v>1</v>
      </c>
      <c r="F242" s="155"/>
      <c r="G242" s="205">
        <f t="shared" si="13"/>
        <v>0</v>
      </c>
      <c r="H242" s="115"/>
    </row>
    <row r="243" spans="1:8" s="116" customFormat="1" ht="24.95" customHeight="1">
      <c r="A243" s="204" t="s">
        <v>23</v>
      </c>
      <c r="B243" s="154" t="s">
        <v>123</v>
      </c>
      <c r="C243" s="144"/>
      <c r="D243" s="153" t="s">
        <v>10</v>
      </c>
      <c r="E243" s="117">
        <v>1</v>
      </c>
      <c r="F243" s="155"/>
      <c r="G243" s="205">
        <f t="shared" si="13"/>
        <v>0</v>
      </c>
      <c r="H243" s="115"/>
    </row>
    <row r="244" spans="1:8" s="116" customFormat="1" ht="29.25" customHeight="1">
      <c r="A244" s="204" t="s">
        <v>23</v>
      </c>
      <c r="B244" s="154" t="s">
        <v>124</v>
      </c>
      <c r="C244" s="144"/>
      <c r="D244" s="153" t="s">
        <v>10</v>
      </c>
      <c r="E244" s="117">
        <v>1</v>
      </c>
      <c r="F244" s="155"/>
      <c r="G244" s="205">
        <f t="shared" si="13"/>
        <v>0</v>
      </c>
      <c r="H244" s="115"/>
    </row>
    <row r="245" spans="1:8" s="116" customFormat="1" ht="24.95" customHeight="1">
      <c r="A245" s="204" t="s">
        <v>24</v>
      </c>
      <c r="B245" s="243" t="s">
        <v>125</v>
      </c>
      <c r="C245" s="244"/>
      <c r="D245" s="153" t="s">
        <v>10</v>
      </c>
      <c r="E245" s="117">
        <v>1</v>
      </c>
      <c r="F245" s="155"/>
      <c r="G245" s="205">
        <f t="shared" si="13"/>
        <v>0</v>
      </c>
      <c r="H245" s="115"/>
    </row>
    <row r="246" spans="1:8" s="116" customFormat="1" ht="24.95" customHeight="1">
      <c r="A246" s="204" t="s">
        <v>23</v>
      </c>
      <c r="B246" s="154" t="s">
        <v>126</v>
      </c>
      <c r="C246" s="144"/>
      <c r="D246" s="153" t="s">
        <v>10</v>
      </c>
      <c r="E246" s="117">
        <v>1</v>
      </c>
      <c r="F246" s="155"/>
      <c r="G246" s="205">
        <f t="shared" si="13"/>
        <v>0</v>
      </c>
      <c r="H246" s="115"/>
    </row>
    <row r="247" spans="1:8" s="116" customFormat="1" ht="24.95" customHeight="1">
      <c r="A247" s="204" t="s">
        <v>23</v>
      </c>
      <c r="B247" s="154" t="s">
        <v>127</v>
      </c>
      <c r="C247" s="144"/>
      <c r="D247" s="153" t="s">
        <v>10</v>
      </c>
      <c r="E247" s="117">
        <v>1</v>
      </c>
      <c r="F247" s="155"/>
      <c r="G247" s="205">
        <f t="shared" si="13"/>
        <v>0</v>
      </c>
      <c r="H247" s="115"/>
    </row>
    <row r="248" spans="1:8" s="116" customFormat="1" ht="24.95" customHeight="1">
      <c r="A248" s="204" t="s">
        <v>24</v>
      </c>
      <c r="B248" s="243" t="s">
        <v>129</v>
      </c>
      <c r="C248" s="244"/>
      <c r="D248" s="153" t="s">
        <v>10</v>
      </c>
      <c r="E248" s="117">
        <v>1</v>
      </c>
      <c r="F248" s="155"/>
      <c r="G248" s="205">
        <f t="shared" si="13"/>
        <v>0</v>
      </c>
      <c r="H248" s="115"/>
    </row>
    <row r="249" spans="1:8" s="118" customFormat="1" ht="24.95" customHeight="1">
      <c r="A249" s="204" t="s">
        <v>23</v>
      </c>
      <c r="B249" s="243" t="s">
        <v>128</v>
      </c>
      <c r="C249" s="244"/>
      <c r="D249" s="153" t="s">
        <v>10</v>
      </c>
      <c r="E249" s="117">
        <v>1</v>
      </c>
      <c r="F249" s="155"/>
      <c r="G249" s="205">
        <f t="shared" si="13"/>
        <v>0</v>
      </c>
    </row>
    <row r="250" spans="1:8" s="118" customFormat="1" ht="24.95" customHeight="1">
      <c r="A250" s="204" t="s">
        <v>23</v>
      </c>
      <c r="B250" s="301" t="s">
        <v>130</v>
      </c>
      <c r="C250" s="302"/>
      <c r="D250" s="153" t="s">
        <v>10</v>
      </c>
      <c r="E250" s="117">
        <v>1</v>
      </c>
      <c r="F250" s="155"/>
      <c r="G250" s="205">
        <f t="shared" si="13"/>
        <v>0</v>
      </c>
    </row>
    <row r="251" spans="1:8" s="116" customFormat="1" ht="24.95" customHeight="1">
      <c r="A251" s="204" t="s">
        <v>24</v>
      </c>
      <c r="B251" s="243" t="s">
        <v>131</v>
      </c>
      <c r="C251" s="244"/>
      <c r="D251" s="153" t="s">
        <v>10</v>
      </c>
      <c r="E251" s="117">
        <v>1</v>
      </c>
      <c r="F251" s="155"/>
      <c r="G251" s="205">
        <f t="shared" si="13"/>
        <v>0</v>
      </c>
      <c r="H251" s="115"/>
    </row>
    <row r="252" spans="1:8" s="118" customFormat="1" ht="24.95" customHeight="1">
      <c r="A252" s="204" t="s">
        <v>23</v>
      </c>
      <c r="B252" s="243" t="s">
        <v>133</v>
      </c>
      <c r="C252" s="244"/>
      <c r="D252" s="153" t="s">
        <v>10</v>
      </c>
      <c r="E252" s="117">
        <v>1</v>
      </c>
      <c r="F252" s="155"/>
      <c r="G252" s="205">
        <f t="shared" si="13"/>
        <v>0</v>
      </c>
    </row>
    <row r="253" spans="1:8" s="118" customFormat="1" ht="24.95" customHeight="1">
      <c r="A253" s="204" t="s">
        <v>23</v>
      </c>
      <c r="B253" s="301" t="s">
        <v>134</v>
      </c>
      <c r="C253" s="302"/>
      <c r="D253" s="153" t="s">
        <v>10</v>
      </c>
      <c r="E253" s="117">
        <v>1</v>
      </c>
      <c r="F253" s="155"/>
      <c r="G253" s="205">
        <f t="shared" si="13"/>
        <v>0</v>
      </c>
    </row>
    <row r="254" spans="1:8" s="116" customFormat="1" ht="24.95" customHeight="1">
      <c r="A254" s="204" t="s">
        <v>24</v>
      </c>
      <c r="B254" s="243" t="s">
        <v>145</v>
      </c>
      <c r="C254" s="244"/>
      <c r="D254" s="153" t="s">
        <v>10</v>
      </c>
      <c r="E254" s="117">
        <v>1</v>
      </c>
      <c r="F254" s="155"/>
      <c r="G254" s="205">
        <f t="shared" si="13"/>
        <v>0</v>
      </c>
      <c r="H254" s="115"/>
    </row>
    <row r="255" spans="1:8" s="118" customFormat="1" ht="24.95" customHeight="1">
      <c r="A255" s="204" t="s">
        <v>23</v>
      </c>
      <c r="B255" s="243" t="s">
        <v>146</v>
      </c>
      <c r="C255" s="244"/>
      <c r="D255" s="153" t="s">
        <v>10</v>
      </c>
      <c r="E255" s="117">
        <v>1</v>
      </c>
      <c r="F255" s="155"/>
      <c r="G255" s="205">
        <f t="shared" si="13"/>
        <v>0</v>
      </c>
    </row>
    <row r="256" spans="1:8" s="118" customFormat="1" ht="24.95" customHeight="1">
      <c r="A256" s="204" t="s">
        <v>23</v>
      </c>
      <c r="B256" s="301" t="s">
        <v>147</v>
      </c>
      <c r="C256" s="302"/>
      <c r="D256" s="153" t="s">
        <v>10</v>
      </c>
      <c r="E256" s="117">
        <v>1</v>
      </c>
      <c r="F256" s="155"/>
      <c r="G256" s="205">
        <f t="shared" si="13"/>
        <v>0</v>
      </c>
    </row>
    <row r="257" spans="1:8" s="172" customFormat="1" ht="24.95" customHeight="1">
      <c r="A257" s="170"/>
      <c r="B257" s="241" t="s">
        <v>138</v>
      </c>
      <c r="C257" s="242"/>
      <c r="D257" s="165"/>
      <c r="E257" s="165"/>
      <c r="F257" s="166"/>
      <c r="G257" s="171">
        <f>SUM(G236:G256)</f>
        <v>0</v>
      </c>
    </row>
    <row r="258" spans="1:8" s="106" customFormat="1" ht="35.1" customHeight="1">
      <c r="A258" s="113"/>
      <c r="B258" s="291" t="s">
        <v>142</v>
      </c>
      <c r="C258" s="292"/>
      <c r="D258" s="292"/>
      <c r="E258" s="292"/>
      <c r="F258" s="293"/>
      <c r="G258" s="114">
        <f>SUM(G257,G232)</f>
        <v>0</v>
      </c>
      <c r="H258" s="105"/>
    </row>
    <row r="259" spans="1:8" ht="24.95" customHeight="1">
      <c r="A259" s="36"/>
      <c r="B259" s="85" t="s">
        <v>266</v>
      </c>
      <c r="C259" s="37"/>
      <c r="D259" s="22"/>
      <c r="E259" s="22"/>
      <c r="F259" s="23"/>
      <c r="G259" s="24"/>
    </row>
    <row r="260" spans="1:8" ht="24.95" customHeight="1">
      <c r="A260" s="12"/>
      <c r="B260" s="85" t="s">
        <v>267</v>
      </c>
      <c r="C260" s="7"/>
      <c r="D260" s="46"/>
      <c r="E260" s="8"/>
      <c r="F260" s="9"/>
      <c r="G260" s="10"/>
    </row>
    <row r="261" spans="1:8" ht="35.1" customHeight="1">
      <c r="A261" s="340" t="s">
        <v>38</v>
      </c>
      <c r="B261" s="341"/>
      <c r="C261" s="341"/>
      <c r="D261" s="341"/>
      <c r="E261" s="341"/>
      <c r="F261" s="341"/>
      <c r="G261" s="342"/>
    </row>
    <row r="262" spans="1:8" ht="35.1" customHeight="1">
      <c r="A262" s="333"/>
      <c r="B262" s="333"/>
      <c r="C262" s="333"/>
      <c r="D262" s="333"/>
      <c r="E262" s="333"/>
      <c r="F262" s="123" t="s">
        <v>92</v>
      </c>
      <c r="G262" s="123" t="s">
        <v>93</v>
      </c>
    </row>
    <row r="263" spans="1:8" ht="35.1" customHeight="1">
      <c r="A263" s="334" t="s">
        <v>94</v>
      </c>
      <c r="B263" s="334"/>
      <c r="C263" s="334"/>
      <c r="D263" s="334"/>
      <c r="E263" s="334"/>
      <c r="F263" s="124">
        <f>SUM(G115)</f>
        <v>0</v>
      </c>
      <c r="G263" s="124">
        <f>F263*1.21</f>
        <v>0</v>
      </c>
    </row>
    <row r="264" spans="1:8" ht="35.1" customHeight="1">
      <c r="A264" s="335" t="s">
        <v>95</v>
      </c>
      <c r="B264" s="335"/>
      <c r="C264" s="335"/>
      <c r="D264" s="335"/>
      <c r="E264" s="335"/>
      <c r="F264" s="125">
        <f>SUM(G217)</f>
        <v>0</v>
      </c>
      <c r="G264" s="125">
        <f t="shared" ref="G264:G266" si="14">F264*1.21</f>
        <v>0</v>
      </c>
    </row>
    <row r="265" spans="1:8" ht="35.1" customHeight="1">
      <c r="A265" s="336" t="s">
        <v>135</v>
      </c>
      <c r="B265" s="337"/>
      <c r="C265" s="337"/>
      <c r="D265" s="337"/>
      <c r="E265" s="337"/>
      <c r="F265" s="126">
        <f>SUM(G258)</f>
        <v>0</v>
      </c>
      <c r="G265" s="126">
        <f t="shared" si="14"/>
        <v>0</v>
      </c>
    </row>
    <row r="266" spans="1:8" ht="35.1" customHeight="1">
      <c r="A266" s="332" t="s">
        <v>96</v>
      </c>
      <c r="B266" s="332"/>
      <c r="C266" s="332"/>
      <c r="D266" s="332"/>
      <c r="E266" s="332"/>
      <c r="F266" s="127">
        <f>SUM(F263:F265)</f>
        <v>0</v>
      </c>
      <c r="G266" s="127">
        <f t="shared" si="14"/>
        <v>0</v>
      </c>
    </row>
    <row r="267" spans="1:8" ht="24.95" customHeight="1">
      <c r="A267" s="38"/>
      <c r="B267" s="12"/>
      <c r="C267" s="12"/>
      <c r="D267" s="36"/>
      <c r="E267" s="40"/>
      <c r="F267" s="39"/>
      <c r="G267" s="39"/>
    </row>
  </sheetData>
  <sheetProtection selectLockedCells="1" selectUnlockedCells="1"/>
  <mergeCells count="195">
    <mergeCell ref="G219:G220"/>
    <mergeCell ref="A233:A234"/>
    <mergeCell ref="B233:C234"/>
    <mergeCell ref="D233:D234"/>
    <mergeCell ref="E233:E234"/>
    <mergeCell ref="F233:F234"/>
    <mergeCell ref="G233:G234"/>
    <mergeCell ref="A117:A118"/>
    <mergeCell ref="D117:D118"/>
    <mergeCell ref="F117:F118"/>
    <mergeCell ref="G117:G118"/>
    <mergeCell ref="B117:C118"/>
    <mergeCell ref="E117:E118"/>
    <mergeCell ref="B116:G116"/>
    <mergeCell ref="E143:E144"/>
    <mergeCell ref="F143:F144"/>
    <mergeCell ref="G143:G144"/>
    <mergeCell ref="A143:A144"/>
    <mergeCell ref="B143:C144"/>
    <mergeCell ref="D143:D144"/>
    <mergeCell ref="A188:A189"/>
    <mergeCell ref="B188:C189"/>
    <mergeCell ref="D188:D189"/>
    <mergeCell ref="A219:A220"/>
    <mergeCell ref="B219:C220"/>
    <mergeCell ref="D219:D220"/>
    <mergeCell ref="B151:C151"/>
    <mergeCell ref="B152:C152"/>
    <mergeCell ref="B153:C153"/>
    <mergeCell ref="B154:C154"/>
    <mergeCell ref="B207:G207"/>
    <mergeCell ref="B209:C209"/>
    <mergeCell ref="B208:C208"/>
    <mergeCell ref="A165:A166"/>
    <mergeCell ref="B165:C166"/>
    <mergeCell ref="D165:D166"/>
    <mergeCell ref="E165:E166"/>
    <mergeCell ref="F165:F166"/>
    <mergeCell ref="G165:G166"/>
    <mergeCell ref="E219:E220"/>
    <mergeCell ref="F219:F220"/>
    <mergeCell ref="B150:C150"/>
    <mergeCell ref="B170:C170"/>
    <mergeCell ref="B161:C161"/>
    <mergeCell ref="B186:C186"/>
    <mergeCell ref="B196:C196"/>
    <mergeCell ref="B156:C156"/>
    <mergeCell ref="B133:C133"/>
    <mergeCell ref="B135:C135"/>
    <mergeCell ref="B138:C138"/>
    <mergeCell ref="B136:C136"/>
    <mergeCell ref="B160:C160"/>
    <mergeCell ref="B158:C158"/>
    <mergeCell ref="B256:C256"/>
    <mergeCell ref="B75:C75"/>
    <mergeCell ref="A266:E266"/>
    <mergeCell ref="A262:E262"/>
    <mergeCell ref="A263:E263"/>
    <mergeCell ref="A264:E264"/>
    <mergeCell ref="A265:E265"/>
    <mergeCell ref="B250:C250"/>
    <mergeCell ref="B224:C224"/>
    <mergeCell ref="B228:C228"/>
    <mergeCell ref="B240:C240"/>
    <mergeCell ref="B241:C241"/>
    <mergeCell ref="B227:C227"/>
    <mergeCell ref="B242:C242"/>
    <mergeCell ref="B176:C176"/>
    <mergeCell ref="B235:G235"/>
    <mergeCell ref="B223:C223"/>
    <mergeCell ref="A261:G261"/>
    <mergeCell ref="B206:C206"/>
    <mergeCell ref="B229:C229"/>
    <mergeCell ref="B204:C204"/>
    <mergeCell ref="B200:C200"/>
    <mergeCell ref="B169:C169"/>
    <mergeCell ref="B145:G145"/>
    <mergeCell ref="B255:C255"/>
    <mergeCell ref="B199:C199"/>
    <mergeCell ref="B203:C203"/>
    <mergeCell ref="B182:C182"/>
    <mergeCell ref="B198:C198"/>
    <mergeCell ref="B197:C197"/>
    <mergeCell ref="B174:C174"/>
    <mergeCell ref="B180:C180"/>
    <mergeCell ref="B192:C192"/>
    <mergeCell ref="B187:C187"/>
    <mergeCell ref="B191:C191"/>
    <mergeCell ref="B181:C181"/>
    <mergeCell ref="B185:C185"/>
    <mergeCell ref="B251:C251"/>
    <mergeCell ref="B222:C222"/>
    <mergeCell ref="B225:C225"/>
    <mergeCell ref="B226:C226"/>
    <mergeCell ref="B211:C211"/>
    <mergeCell ref="B213:C213"/>
    <mergeCell ref="B237:C237"/>
    <mergeCell ref="B238:C238"/>
    <mergeCell ref="B239:C239"/>
    <mergeCell ref="A54:G54"/>
    <mergeCell ref="B55:G55"/>
    <mergeCell ref="B58:G58"/>
    <mergeCell ref="A56:A57"/>
    <mergeCell ref="B56:B57"/>
    <mergeCell ref="C56:C57"/>
    <mergeCell ref="B115:F115"/>
    <mergeCell ref="G56:G57"/>
    <mergeCell ref="F56:F57"/>
    <mergeCell ref="D56:D57"/>
    <mergeCell ref="B67:C67"/>
    <mergeCell ref="B68:G68"/>
    <mergeCell ref="A81:A82"/>
    <mergeCell ref="B81:B82"/>
    <mergeCell ref="C81:C82"/>
    <mergeCell ref="D81:D82"/>
    <mergeCell ref="F81:F82"/>
    <mergeCell ref="G81:G82"/>
    <mergeCell ref="A106:A107"/>
    <mergeCell ref="B106:B107"/>
    <mergeCell ref="C106:C107"/>
    <mergeCell ref="D106:D107"/>
    <mergeCell ref="F106:F107"/>
    <mergeCell ref="G106:G107"/>
    <mergeCell ref="B119:G119"/>
    <mergeCell ref="B121:C121"/>
    <mergeCell ref="B122:C122"/>
    <mergeCell ref="B123:C123"/>
    <mergeCell ref="B76:G76"/>
    <mergeCell ref="B80:C80"/>
    <mergeCell ref="B83:G83"/>
    <mergeCell ref="B105:C105"/>
    <mergeCell ref="B258:F258"/>
    <mergeCell ref="B217:F217"/>
    <mergeCell ref="B218:G218"/>
    <mergeCell ref="B236:C236"/>
    <mergeCell ref="B230:C230"/>
    <mergeCell ref="B216:C216"/>
    <mergeCell ref="B249:C249"/>
    <mergeCell ref="B253:C253"/>
    <mergeCell ref="B120:C120"/>
    <mergeCell ref="B124:C124"/>
    <mergeCell ref="B157:C157"/>
    <mergeCell ref="B142:C142"/>
    <mergeCell ref="B134:C134"/>
    <mergeCell ref="B137:C137"/>
    <mergeCell ref="B125:C125"/>
    <mergeCell ref="B155:C155"/>
    <mergeCell ref="B175:C175"/>
    <mergeCell ref="B130:C130"/>
    <mergeCell ref="B128:C128"/>
    <mergeCell ref="B171:C171"/>
    <mergeCell ref="B248:C248"/>
    <mergeCell ref="B231:C231"/>
    <mergeCell ref="B214:G214"/>
    <mergeCell ref="B162:C162"/>
    <mergeCell ref="B163:C163"/>
    <mergeCell ref="B159:C159"/>
    <mergeCell ref="B202:C202"/>
    <mergeCell ref="B168:C168"/>
    <mergeCell ref="B195:C195"/>
    <mergeCell ref="B164:C164"/>
    <mergeCell ref="B167:G167"/>
    <mergeCell ref="B212:C212"/>
    <mergeCell ref="B210:C210"/>
    <mergeCell ref="E188:E189"/>
    <mergeCell ref="F188:F189"/>
    <mergeCell ref="G188:G189"/>
    <mergeCell ref="B146:C146"/>
    <mergeCell ref="B147:C147"/>
    <mergeCell ref="B148:C148"/>
    <mergeCell ref="B149:C149"/>
    <mergeCell ref="B127:C127"/>
    <mergeCell ref="B139:C139"/>
    <mergeCell ref="B140:C140"/>
    <mergeCell ref="B141:C141"/>
    <mergeCell ref="B257:C257"/>
    <mergeCell ref="B245:C245"/>
    <mergeCell ref="B126:G126"/>
    <mergeCell ref="B131:C131"/>
    <mergeCell ref="B108:G108"/>
    <mergeCell ref="B114:C114"/>
    <mergeCell ref="B132:G132"/>
    <mergeCell ref="B221:G221"/>
    <mergeCell ref="B215:C215"/>
    <mergeCell ref="B252:C252"/>
    <mergeCell ref="B254:C254"/>
    <mergeCell ref="B172:C172"/>
    <mergeCell ref="B179:C179"/>
    <mergeCell ref="B177:C177"/>
    <mergeCell ref="B173:C173"/>
    <mergeCell ref="B205:C205"/>
    <mergeCell ref="B201:C201"/>
    <mergeCell ref="B193:C193"/>
    <mergeCell ref="B190:G190"/>
    <mergeCell ref="B178:C178"/>
  </mergeCells>
  <phoneticPr fontId="16" type="noConversion"/>
  <pageMargins left="0.39370078740157483" right="0.31496062992125984" top="0.39370078740157483" bottom="0.39370078740157483" header="0.51181102362204722" footer="0.51181102362204722"/>
  <pageSetup paperSize="9" scale="70" firstPageNumber="0" orientation="landscape" horizontalDpi="4294967294" verticalDpi="300" r:id="rId1"/>
  <headerFooter alignWithMargins="0"/>
  <rowBreaks count="10" manualBreakCount="10">
    <brk id="53" max="16383" man="1"/>
    <brk id="80" max="6" man="1"/>
    <brk id="105" max="6" man="1"/>
    <brk id="115" max="6" man="1"/>
    <brk id="142" max="6" man="1"/>
    <brk id="164" max="6" man="1"/>
    <brk id="187" max="6" man="1"/>
    <brk id="217" max="6" man="1"/>
    <brk id="232" max="6" man="1"/>
    <brk id="260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5</vt:i4>
      </vt:variant>
    </vt:vector>
  </HeadingPairs>
  <TitlesOfParts>
    <vt:vector size="6" baseType="lpstr">
      <vt:lpstr>ROZPOČET</vt:lpstr>
      <vt:lpstr>__xlnm.Print_Area_1</vt:lpstr>
      <vt:lpstr>Excel_BuiltIn_Print_Area_1_1</vt:lpstr>
      <vt:lpstr>Excel_BuiltIn_Print_Area_1_1_1</vt:lpstr>
      <vt:lpstr>Excel_BuiltIn_Print_Area_1_1_1_1</vt:lpstr>
      <vt:lpstr>ROZPOČET!Oblast_tisku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smradoch</dc:creator>
  <cp:lastModifiedBy>Evelina Ziková</cp:lastModifiedBy>
  <cp:lastPrinted>2018-04-03T13:58:41Z</cp:lastPrinted>
  <dcterms:created xsi:type="dcterms:W3CDTF">2014-02-15T18:10:23Z</dcterms:created>
  <dcterms:modified xsi:type="dcterms:W3CDTF">2018-04-03T13:59:42Z</dcterms:modified>
</cp:coreProperties>
</file>